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580" windowWidth="14850" windowHeight="8805" tabRatio="756" firstSheet="3" activeTab="4"/>
  </bookViews>
  <sheets>
    <sheet name="Page1-SmryFA09" sheetId="1" state="hidden" r:id="rId1"/>
    <sheet name="Pg2,3-DetailFA09-ALL" sheetId="2" state="hidden" r:id="rId2"/>
    <sheet name="Page4-Attrition-FA09" sheetId="3" state="hidden" r:id="rId3"/>
    <sheet name="UPDATE" sheetId="4" r:id="rId4"/>
    <sheet name="UPDATE2" sheetId="5" r:id="rId5"/>
  </sheets>
  <externalReferences>
    <externalReference r:id="rId8"/>
    <externalReference r:id="rId9"/>
    <externalReference r:id="rId10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0102Internationals">#REF!</definedName>
    <definedName name="College_Data" localSheetId="0">'[1]Finance FY99 DE'!$L$10:$P$33</definedName>
    <definedName name="College_Data">'[1]Finance FY99 DE'!$L$10:$P$33</definedName>
    <definedName name="College_Data_A_AA" localSheetId="0">'[1]Finance FY99 DE'!$C$10:$K$33</definedName>
    <definedName name="College_Data_A_AA">'[1]Finance FY99 DE'!$C$10:$K$33</definedName>
    <definedName name="College_Data_AC_B" localSheetId="0">'[1]Finance FY99 DE'!#REF!</definedName>
    <definedName name="College_Data_AC_B" localSheetId="1">'[1]Finance FY99 DE'!#REF!</definedName>
    <definedName name="College_Data_AC_B">'[1]Finance FY99 DE'!#REF!</definedName>
    <definedName name="College_Data_B" localSheetId="0">'[1]Finance FY99 DE'!$L$10:$P$33</definedName>
    <definedName name="College_Data_B">'[1]Finance FY99 DE'!$L$10:$P$33</definedName>
    <definedName name="College_Data_B_C" localSheetId="0">'[1]Finance FY99 DE'!$L$10:$P$33</definedName>
    <definedName name="College_Data_B_C">'[1]Finance FY99 DE'!$L$10:$P$33</definedName>
    <definedName name="College_Ratio">#REF!</definedName>
    <definedName name="College_Ratios">#REF!</definedName>
    <definedName name="Extra_Page" localSheetId="0">'[1]Finance FY99 DE'!#REF!</definedName>
    <definedName name="Extra_Page" localSheetId="1">'[1]Finance FY99 DE'!#REF!</definedName>
    <definedName name="Extra_Page">'[1]Finance FY99 DE'!#REF!</definedName>
    <definedName name="IntendedPOEQuery">#REF!</definedName>
    <definedName name="POEQuery">#REF!</definedName>
    <definedName name="_xlnm.Print_Area" localSheetId="0">'Page1-SmryFA09'!$A$1:$K$69</definedName>
    <definedName name="_xlnm.Print_Area" localSheetId="1">'Pg2,3-DetailFA09-ALL'!$A$1:$I$114</definedName>
    <definedName name="_xlnm.Print_Area" localSheetId="3">'UPDATE'!$A$1:$R$79</definedName>
    <definedName name="_xlnm.Print_Area" localSheetId="4">'UPDATE2'!$A$1:$R$73</definedName>
    <definedName name="PRT_ALL_RATIOS">#REF!</definedName>
    <definedName name="PRT_FTEF">#REF!</definedName>
    <definedName name="PRT_FTES">#REF!</definedName>
    <definedName name="PRT_FTES_FTEF">#REF!</definedName>
    <definedName name="University_Data" localSheetId="0">'[1]Finance FY99 DE'!#REF!</definedName>
    <definedName name="University_Data" localSheetId="1">'[1]Finance FY99 DE'!#REF!</definedName>
    <definedName name="University_Data">'[1]Finance FY99 DE'!#REF!</definedName>
    <definedName name="University_Ratio" localSheetId="1">#REF!</definedName>
    <definedName name="University_Ratio">#REF!</definedName>
    <definedName name="University_Ratios" localSheetId="1">#REF!</definedName>
    <definedName name="University_Ratios">#REF!</definedName>
    <definedName name="wrn.test." localSheetId="0" hidden="1">{#N/A,#N/A,FALSE,"AdmissFY00-DE1"}</definedName>
    <definedName name="wrn.test." localSheetId="1" hidden="1">{#N/A,#N/A,FALSE,"AdmissFY00-DE1"}</definedName>
    <definedName name="wrn.test." hidden="1">{#N/A,#N/A,FALSE,"AdmissFY00-DE1"}</definedName>
  </definedNames>
  <calcPr fullCalcOnLoad="1"/>
</workbook>
</file>

<file path=xl/sharedStrings.xml><?xml version="1.0" encoding="utf-8"?>
<sst xmlns="http://schemas.openxmlformats.org/spreadsheetml/2006/main" count="355" uniqueCount="213">
  <si>
    <t>I.</t>
  </si>
  <si>
    <t>A.</t>
  </si>
  <si>
    <t xml:space="preserve">DEGREE SEEKING STUDENTS </t>
  </si>
  <si>
    <t>B.</t>
  </si>
  <si>
    <t>NON-DEGREE SEEKING STUDENTS</t>
  </si>
  <si>
    <t>C.</t>
  </si>
  <si>
    <t>D.</t>
  </si>
  <si>
    <t>TOTAL RETURNING STUDENTS</t>
  </si>
  <si>
    <t>NEW STUDENTS</t>
  </si>
  <si>
    <t>E.</t>
  </si>
  <si>
    <t>MATRICULATING FIRST TIME FRESHMEN</t>
  </si>
  <si>
    <t>Male</t>
  </si>
  <si>
    <t>Female</t>
  </si>
  <si>
    <t>F.</t>
  </si>
  <si>
    <t>ONE YEAR/SEMESTER INTERNATIONAL STUDENTS</t>
  </si>
  <si>
    <t>OTHER NON-DEGREE STUDENTS</t>
  </si>
  <si>
    <t>NON-DEGREE STUDENTS WHO MATRICULATED</t>
  </si>
  <si>
    <t>II.</t>
  </si>
  <si>
    <t>STUDY ABROAD - BCA/LEEDS</t>
  </si>
  <si>
    <t>OTHER OFF-CAMPUS STUDY</t>
  </si>
  <si>
    <t xml:space="preserve"> </t>
  </si>
  <si>
    <t xml:space="preserve">    REGISTERED GRAND TOTAL</t>
  </si>
  <si>
    <t>STUDENTS BY CLASS</t>
  </si>
  <si>
    <t>FULL-TIME</t>
  </si>
  <si>
    <t>MALE</t>
  </si>
  <si>
    <t>FEMALE</t>
  </si>
  <si>
    <t>CLASS</t>
  </si>
  <si>
    <t>Returning</t>
  </si>
  <si>
    <t>New</t>
  </si>
  <si>
    <t>TOTAL</t>
  </si>
  <si>
    <t>Degree Seeking:</t>
  </si>
  <si>
    <t>SOPHOMORE</t>
  </si>
  <si>
    <t>JUNIOR</t>
  </si>
  <si>
    <t>SENIOR</t>
  </si>
  <si>
    <t xml:space="preserve">   Sub total</t>
  </si>
  <si>
    <t>Non-Degree Seeking:</t>
  </si>
  <si>
    <t>NON-DEGREE</t>
  </si>
  <si>
    <t>FT MALE</t>
  </si>
  <si>
    <t>FT FEMALE</t>
  </si>
  <si>
    <t>TOTAL FT:</t>
  </si>
  <si>
    <t>PART-TIME</t>
  </si>
  <si>
    <t>PT MALE</t>
  </si>
  <si>
    <t>PT FEMALE</t>
  </si>
  <si>
    <t>TOTAL PT:</t>
  </si>
  <si>
    <t xml:space="preserve">C. </t>
  </si>
  <si>
    <t>ALL STUDENTS</t>
  </si>
  <si>
    <t>ALL MALE</t>
  </si>
  <si>
    <t>ALL FEMALE</t>
  </si>
  <si>
    <t>TOTAL:</t>
  </si>
  <si>
    <t>INTERNATIONAL STUDENTS HEADCOUNT</t>
  </si>
  <si>
    <t>FOUR YEAR</t>
  </si>
  <si>
    <t xml:space="preserve">BCA </t>
  </si>
  <si>
    <t>EXCH</t>
  </si>
  <si>
    <t>BCA/LEEDS</t>
  </si>
  <si>
    <t>EXCHANGE</t>
  </si>
  <si>
    <t>IEP*</t>
  </si>
  <si>
    <t>OTHER</t>
  </si>
  <si>
    <t>TOTAL INTERNATIONAL</t>
  </si>
  <si>
    <t>*Includes only IEP students enrolled for credit</t>
  </si>
  <si>
    <t>III.</t>
  </si>
  <si>
    <t xml:space="preserve">FULL-TIME EQUIVALENT </t>
  </si>
  <si>
    <t>REGISTRAR'S INTERNAL CALCULATION:</t>
  </si>
  <si>
    <t>FULL-TIME Credit Hours</t>
  </si>
  <si>
    <t>PART-TIME Credit Hours</t>
  </si>
  <si>
    <t># Students</t>
  </si>
  <si>
    <t>Credit hours</t>
  </si>
  <si>
    <t>FTE</t>
  </si>
  <si>
    <t>FULL-TIME FTE**</t>
  </si>
  <si>
    <t>PART-TIME FTE**</t>
  </si>
  <si>
    <t xml:space="preserve">GRAND TOTAL INTERNAL FTE </t>
  </si>
  <si>
    <t>EXTERNAL REPORTING CALCULATION:</t>
  </si>
  <si>
    <t xml:space="preserve">A. </t>
  </si>
  <si>
    <t>HEADCOUNT FULL-TIME STUDENTS</t>
  </si>
  <si>
    <t xml:space="preserve">B. </t>
  </si>
  <si>
    <t>FTE OF PART-TIME STUDENTS**</t>
  </si>
  <si>
    <t xml:space="preserve">GRAND TOTAL EXTERNAL FTE </t>
  </si>
  <si>
    <t>(PRECEDING SEMESTER)</t>
  </si>
  <si>
    <t>LESS:</t>
  </si>
  <si>
    <t>-</t>
  </si>
  <si>
    <t>=</t>
  </si>
  <si>
    <t>, THE FOLLOWING ARE:</t>
  </si>
  <si>
    <t>ENGINEERING 3/2</t>
  </si>
  <si>
    <t>NURSING</t>
  </si>
  <si>
    <t>TOTAL COMPLETING DEGREE ELSEWHERE:</t>
  </si>
  <si>
    <t xml:space="preserve">   TEMPORARILY OFF-CAMPUS AND  EXPECTED TO RETURN:</t>
  </si>
  <si>
    <t>LEAVE OF ABSENCE</t>
  </si>
  <si>
    <t>DEFERRED</t>
  </si>
  <si>
    <t>TOTAL EXPECTED TO RETURN:</t>
  </si>
  <si>
    <t xml:space="preserve">   NOT EXPECTED TO RETURN:</t>
  </si>
  <si>
    <t>WITHDRAWAL</t>
  </si>
  <si>
    <t>ACADEMIC DISMISSAL</t>
  </si>
  <si>
    <t>OTHER NON-DEGREE</t>
  </si>
  <si>
    <t>Deceased</t>
  </si>
  <si>
    <t>TOTAL NOT EXPECTED TO RETURN:</t>
  </si>
  <si>
    <t>EXCH-PD</t>
  </si>
  <si>
    <t>BCA-PD</t>
  </si>
  <si>
    <t>HIGH SCHOOL STUDENTS</t>
  </si>
  <si>
    <t>EXCH/BCA/IEP FROM ABROAD</t>
  </si>
  <si>
    <t>STUDY ABROAD</t>
  </si>
  <si>
    <t>Grand Total</t>
  </si>
  <si>
    <t xml:space="preserve">RETURNING STUDENTS </t>
  </si>
  <si>
    <t>BCA/Exchange students</t>
  </si>
  <si>
    <t>JC Employees/Dependents</t>
  </si>
  <si>
    <t xml:space="preserve">High-School Students </t>
  </si>
  <si>
    <t xml:space="preserve">IEP Students </t>
  </si>
  <si>
    <t>Visiting Language Assistants</t>
  </si>
  <si>
    <t>Student Type</t>
  </si>
  <si>
    <t>Total</t>
  </si>
  <si>
    <t>Full-time</t>
  </si>
  <si>
    <t>Part-time</t>
  </si>
  <si>
    <t>NONE</t>
  </si>
  <si>
    <t xml:space="preserve">  OF THE "MISSING" </t>
  </si>
  <si>
    <t>STUDENTS REGISTERED for Juniata Credit-Bearing Courses</t>
  </si>
  <si>
    <t xml:space="preserve">      JC Dependents included: </t>
  </si>
  <si>
    <t xml:space="preserve">part-time: </t>
  </si>
  <si>
    <t>PLUS students</t>
  </si>
  <si>
    <t>Veterans</t>
  </si>
  <si>
    <t>OF THOSE, Students Not Enrolled in JC Credit Courses This Semester</t>
  </si>
  <si>
    <t>ALL STUDENTS REGISTERED</t>
  </si>
  <si>
    <t>SUSPENSION</t>
  </si>
  <si>
    <t>SUBTOTAL</t>
  </si>
  <si>
    <t xml:space="preserve">    Subtotal</t>
  </si>
  <si>
    <t>Degree:</t>
  </si>
  <si>
    <r>
      <t xml:space="preserve">(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full-time male and  </t>
    </r>
    <r>
      <rPr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full-time females with soph standing via AP credit included)</t>
    </r>
  </si>
  <si>
    <t xml:space="preserve">ALLIED HEALTH </t>
  </si>
  <si>
    <t>COMPLETING DEGREE REQUIREMENTS ELSEWHERE:</t>
  </si>
  <si>
    <t>TYPE</t>
  </si>
  <si>
    <t>Westminster Woods Residents</t>
  </si>
  <si>
    <t>Returning Alumni</t>
  </si>
  <si>
    <t>TOTAL NOT BACK ON CAMPUS</t>
  </si>
  <si>
    <t>On-Campus</t>
  </si>
  <si>
    <t>**FTE calculated by dividing total credit hours by normal credit hour load of 15</t>
  </si>
  <si>
    <t xml:space="preserve">   Students registered and studying abroad assumed to be full-time with 15 credits</t>
  </si>
  <si>
    <t>TOTAL REGISTERED but not in JC CREDIT-BEARING COURSES</t>
  </si>
  <si>
    <t>PAR Students</t>
  </si>
  <si>
    <t>Off-Campus - Study Abroad</t>
  </si>
  <si>
    <t>STUDENTS REGISTERED But Not Enrolled In JC Credit-Bearing Courses</t>
  </si>
  <si>
    <t>TOTAL NEW STUDENTS</t>
  </si>
  <si>
    <t>MATRICULATING TRANSFER STUDENTS</t>
  </si>
  <si>
    <t>RETURNING INTERNATIONAL STUDENTS -UG</t>
  </si>
  <si>
    <t>RETURNING INTERNATIONAL STUDENTS-ND</t>
  </si>
  <si>
    <t>STUDY ABROAD - EXCHANGE</t>
  </si>
  <si>
    <t>Visiting Non-Degree Students</t>
  </si>
  <si>
    <t>ENROLLMENT DETAIL - ALL STUDENTS REGISTERED (On-campus )</t>
  </si>
  <si>
    <t>09/SP</t>
  </si>
  <si>
    <t>STUDENT TYPES - Students Registered for Credit-Bearing Courses (on campus)</t>
  </si>
  <si>
    <t>C</t>
  </si>
  <si>
    <t>AUDITS ONLY</t>
  </si>
  <si>
    <t>TOTAL ENROLLED for JC CREDIT-BEARING COURSES (no audits)</t>
  </si>
  <si>
    <t xml:space="preserve">TOTAL ENROLLED -Headcount </t>
  </si>
  <si>
    <t xml:space="preserve">*Male:   </t>
  </si>
  <si>
    <t>*Female:</t>
  </si>
  <si>
    <t>*Non-Degree:</t>
  </si>
  <si>
    <t>THOSE WHO HAVE  GRADUATED</t>
  </si>
  <si>
    <t>MIA - REG follow-up or DOS calls</t>
  </si>
  <si>
    <t xml:space="preserve">Returning Completers </t>
  </si>
  <si>
    <t>Reported by  Kati Csoman</t>
  </si>
  <si>
    <t>ENROLLMENT SUMMARY, FALL 2009</t>
  </si>
  <si>
    <t>ATTRITION,  SPRING 2009 TO FALL 2009</t>
  </si>
  <si>
    <t>09/FA</t>
  </si>
  <si>
    <t>Fall 2009</t>
  </si>
  <si>
    <t>NON JC ABROAD</t>
  </si>
  <si>
    <t>Extended Graduation/Completion Program</t>
  </si>
  <si>
    <t>Driscoll</t>
  </si>
  <si>
    <t>G.</t>
  </si>
  <si>
    <t>H.</t>
  </si>
  <si>
    <t>RETURNING GRADUATES-ND</t>
  </si>
  <si>
    <t xml:space="preserve">    TOTAL Cred Hrs</t>
  </si>
  <si>
    <t>HEAD COUNT as of  9/03/09</t>
  </si>
  <si>
    <t xml:space="preserve"> FRESHMEN</t>
  </si>
  <si>
    <t>FRESHMEN</t>
  </si>
  <si>
    <t xml:space="preserve">**Starting Fall 2009, First Time FR and Other Freshmen columns have been collapsed into one. </t>
  </si>
  <si>
    <t>As of September 3, 2009</t>
  </si>
  <si>
    <t>ENROLLMENT TRENDS</t>
  </si>
  <si>
    <t>% Change</t>
  </si>
  <si>
    <t>All</t>
  </si>
  <si>
    <t>Undup</t>
  </si>
  <si>
    <t>from</t>
  </si>
  <si>
    <t xml:space="preserve">Opening </t>
  </si>
  <si>
    <t>First-time</t>
  </si>
  <si>
    <t xml:space="preserve">Total, </t>
  </si>
  <si>
    <t>Previous</t>
  </si>
  <si>
    <t>Enrollment</t>
  </si>
  <si>
    <t>Degree</t>
  </si>
  <si>
    <t xml:space="preserve">Total </t>
  </si>
  <si>
    <t>Fall &amp;</t>
  </si>
  <si>
    <t>Year</t>
  </si>
  <si>
    <t>Students</t>
  </si>
  <si>
    <t>Freshmen</t>
  </si>
  <si>
    <t>Spring</t>
  </si>
  <si>
    <t>na</t>
  </si>
  <si>
    <t>?</t>
  </si>
  <si>
    <t>NUMBERS AFTER 1986 INCLUDE ALL REGISTERED STUDENTS, ON CAMPUS AND OFF</t>
  </si>
  <si>
    <t>ENROLLMENT TRENDS - Gender Composition, Degree-Status, Full-time vs Part-time</t>
  </si>
  <si>
    <t>Total Enrollment On-Campus Students</t>
  </si>
  <si>
    <t>Gender*</t>
  </si>
  <si>
    <t>Degree Status</t>
  </si>
  <si>
    <t>Full-time VS Part-time</t>
  </si>
  <si>
    <t>Gender</t>
  </si>
  <si>
    <t>Men</t>
  </si>
  <si>
    <t>Women</t>
  </si>
  <si>
    <t>% of</t>
  </si>
  <si>
    <t>Non-Degree</t>
  </si>
  <si>
    <t xml:space="preserve">Full-time  </t>
  </si>
  <si>
    <t>#</t>
  </si>
  <si>
    <t>%</t>
  </si>
  <si>
    <t>2012**</t>
  </si>
  <si>
    <t>**Added Graduate students</t>
  </si>
  <si>
    <t>Overall FTE</t>
  </si>
  <si>
    <t>UG FTE</t>
  </si>
  <si>
    <t>GR FTE</t>
  </si>
  <si>
    <t>FT</t>
  </si>
  <si>
    <t>PT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</si>
</sst>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0000"/>
    <numFmt numFmtId="168" formatCode="0_)"/>
    <numFmt numFmtId="169" formatCode="0.0_)"/>
    <numFmt numFmtId="170" formatCode="0.00_)"/>
    <numFmt numFmtId="171" formatCode="#,##0.0_);\(#,##0.0\)"/>
    <numFmt numFmtId="172" formatCode="mm/dd/yy_)"/>
    <numFmt numFmtId="173" formatCode="0.00_);\(0.00\)"/>
    <numFmt numFmtId="174" formatCode="#,##0.0;[Red]#,##0.0"/>
    <numFmt numFmtId="175" formatCode="#,##0.00;[Red]#,##0.00"/>
    <numFmt numFmtId="176" formatCode="&quot;$&quot;#,##0.0_);\(&quot;$&quot;#,##0.0\)"/>
    <numFmt numFmtId="177" formatCode="0."/>
    <numFmt numFmtId="178" formatCode="\(000\)"/>
    <numFmt numFmtId="179" formatCode="m/d"/>
    <numFmt numFmtId="180" formatCode="#,##0.0_);[Red]\(#,##0.0\)"/>
    <numFmt numFmtId="181" formatCode="#,##0.000_);[Red]\(#,##0.000\)"/>
    <numFmt numFmtId="182" formatCode="#,##0.0000_);[Red]\(#,##0.0000\)"/>
    <numFmt numFmtId="183" formatCode="#,##0.00000_);[Red]\(#,##0.00000\)"/>
    <numFmt numFmtId="184" formatCode="#,##0.000000_);[Red]\(#,##0.000000\)"/>
    <numFmt numFmtId="185" formatCode="#,##0.0000000_);[Red]\(#,##0.0000000\)"/>
    <numFmt numFmtId="186" formatCode="#,##0.00000000_);[Red]\(#,##0.00000000\)"/>
    <numFmt numFmtId="187" formatCode="#,##0.000000000_);[Red]\(#,##0.000000000\)"/>
    <numFmt numFmtId="188" formatCode="#,##0.0000000000_);[Red]\(#,##0.0000000000\)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_);[Red]\(0.00\)"/>
    <numFmt numFmtId="195" formatCode="0.000_);[Red]\(0.000\)"/>
    <numFmt numFmtId="196" formatCode="0.0000_);[Red]\(0.0000\)"/>
    <numFmt numFmtId="197" formatCode="0.0_);[Red]\(0.0\)"/>
    <numFmt numFmtId="198" formatCode="0_);[Red]\(0\)"/>
    <numFmt numFmtId="199" formatCode="#,##0.000"/>
    <numFmt numFmtId="200" formatCode="#,##0.0"/>
    <numFmt numFmtId="201" formatCode="#.00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#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mmmm\ d\,\ yyyy"/>
    <numFmt numFmtId="212" formatCode="dd\-mmm\-yy"/>
    <numFmt numFmtId="213" formatCode="B2m/d/yyyy"/>
    <numFmt numFmtId="214" formatCode="m/d/yy;@"/>
    <numFmt numFmtId="215" formatCode="[$-409]mmmm\-yy;@"/>
    <numFmt numFmtId="216" formatCode="[$€-2]\ #,##0.00_);[Red]\([$€-2]\ #,##0.00\)"/>
  </numFmts>
  <fonts count="69">
    <font>
      <sz val="9"/>
      <name val="Arial"/>
      <family val="0"/>
    </font>
    <font>
      <sz val="10"/>
      <name val="Arial"/>
      <family val="2"/>
    </font>
    <font>
      <sz val="10"/>
      <name val="Palatino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2"/>
      <color indexed="8"/>
      <name val="Arial"/>
      <family val="2"/>
    </font>
    <font>
      <sz val="1.1"/>
      <color indexed="8"/>
      <name val="Arial"/>
      <family val="2"/>
    </font>
    <font>
      <sz val="5.95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8" tint="-0.4999699890613556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3" fontId="2" fillId="0" borderId="0">
      <alignment/>
      <protection/>
    </xf>
    <xf numFmtId="41" fontId="0" fillId="0" borderId="0" applyFont="0" applyFill="0" applyBorder="0" applyAlignment="0" applyProtection="0"/>
    <xf numFmtId="2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65" fontId="2" fillId="0" borderId="0">
      <alignment horizontal="right"/>
      <protection/>
    </xf>
    <xf numFmtId="165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7" fillId="0" borderId="0" xfId="62" applyFont="1">
      <alignment/>
      <protection/>
    </xf>
    <xf numFmtId="0" fontId="1" fillId="0" borderId="0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1" fillId="0" borderId="0" xfId="62" applyFont="1" applyBorder="1">
      <alignment/>
      <protection/>
    </xf>
    <xf numFmtId="0" fontId="7" fillId="0" borderId="0" xfId="62" applyFont="1" applyAlignment="1">
      <alignment horizontal="right"/>
      <protection/>
    </xf>
    <xf numFmtId="0" fontId="7" fillId="0" borderId="10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1" fillId="0" borderId="11" xfId="62" applyFont="1" applyBorder="1" applyAlignment="1">
      <alignment horizontal="center"/>
      <protection/>
    </xf>
    <xf numFmtId="0" fontId="7" fillId="0" borderId="12" xfId="62" applyFont="1" applyBorder="1" applyAlignment="1">
      <alignment horizontal="center"/>
      <protection/>
    </xf>
    <xf numFmtId="0" fontId="1" fillId="0" borderId="0" xfId="62" applyFont="1" applyAlignment="1">
      <alignment horizontal="left"/>
      <protection/>
    </xf>
    <xf numFmtId="0" fontId="0" fillId="0" borderId="0" xfId="62" applyFont="1" applyAlignment="1">
      <alignment horizontal="right"/>
      <protection/>
    </xf>
    <xf numFmtId="0" fontId="9" fillId="0" borderId="0" xfId="62" applyFont="1" applyBorder="1" applyAlignment="1">
      <alignment horizontal="left"/>
      <protection/>
    </xf>
    <xf numFmtId="0" fontId="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0" xfId="62" applyFont="1" applyFill="1" applyAlignment="1">
      <alignment horizontal="left" indent="1"/>
      <protection/>
    </xf>
    <xf numFmtId="0" fontId="9" fillId="0" borderId="0" xfId="62" applyFont="1" applyFill="1" applyAlignment="1">
      <alignment horizontal="left"/>
      <protection/>
    </xf>
    <xf numFmtId="0" fontId="10" fillId="33" borderId="13" xfId="62" applyFont="1" applyFill="1" applyBorder="1" applyAlignment="1">
      <alignment horizontal="center"/>
      <protection/>
    </xf>
    <xf numFmtId="0" fontId="1" fillId="0" borderId="0" xfId="62" applyFill="1" applyBorder="1">
      <alignment/>
      <protection/>
    </xf>
    <xf numFmtId="0" fontId="1" fillId="0" borderId="0" xfId="62">
      <alignment/>
      <protection/>
    </xf>
    <xf numFmtId="0" fontId="1" fillId="0" borderId="14" xfId="62" applyFill="1" applyBorder="1">
      <alignment/>
      <protection/>
    </xf>
    <xf numFmtId="0" fontId="1" fillId="0" borderId="15" xfId="62" applyFill="1" applyBorder="1">
      <alignment/>
      <protection/>
    </xf>
    <xf numFmtId="0" fontId="7" fillId="0" borderId="16" xfId="62" applyFont="1" applyFill="1" applyBorder="1">
      <alignment/>
      <protection/>
    </xf>
    <xf numFmtId="0" fontId="7" fillId="0" borderId="17" xfId="62" applyFont="1" applyFill="1" applyBorder="1" applyAlignment="1">
      <alignment horizontal="center"/>
      <protection/>
    </xf>
    <xf numFmtId="0" fontId="7" fillId="0" borderId="18" xfId="62" applyFont="1" applyFill="1" applyBorder="1" applyAlignment="1">
      <alignment horizontal="center"/>
      <protection/>
    </xf>
    <xf numFmtId="0" fontId="7" fillId="0" borderId="19" xfId="62" applyFont="1" applyFill="1" applyBorder="1" applyAlignment="1">
      <alignment horizontal="center"/>
      <protection/>
    </xf>
    <xf numFmtId="0" fontId="7" fillId="0" borderId="20" xfId="62" applyFont="1" applyFill="1" applyBorder="1" applyAlignment="1">
      <alignment horizontal="center"/>
      <protection/>
    </xf>
    <xf numFmtId="0" fontId="7" fillId="0" borderId="21" xfId="62" applyFont="1" applyFill="1" applyBorder="1" applyAlignment="1">
      <alignment horizontal="center"/>
      <protection/>
    </xf>
    <xf numFmtId="0" fontId="10" fillId="33" borderId="22" xfId="62" applyFont="1" applyFill="1" applyBorder="1">
      <alignment/>
      <protection/>
    </xf>
    <xf numFmtId="0" fontId="7" fillId="33" borderId="23" xfId="62" applyFont="1" applyFill="1" applyBorder="1" applyAlignment="1">
      <alignment horizontal="center"/>
      <protection/>
    </xf>
    <xf numFmtId="0" fontId="7" fillId="33" borderId="24" xfId="62" applyFont="1" applyFill="1" applyBorder="1" applyAlignment="1">
      <alignment horizontal="center"/>
      <protection/>
    </xf>
    <xf numFmtId="0" fontId="7" fillId="33" borderId="25" xfId="62" applyFont="1" applyFill="1" applyBorder="1" applyAlignment="1">
      <alignment horizontal="center"/>
      <protection/>
    </xf>
    <xf numFmtId="0" fontId="7" fillId="33" borderId="26" xfId="62" applyFont="1" applyFill="1" applyBorder="1" applyAlignment="1">
      <alignment horizontal="center"/>
      <protection/>
    </xf>
    <xf numFmtId="0" fontId="7" fillId="33" borderId="27" xfId="62" applyFont="1" applyFill="1" applyBorder="1" applyAlignment="1">
      <alignment horizontal="center"/>
      <protection/>
    </xf>
    <xf numFmtId="0" fontId="1" fillId="0" borderId="0" xfId="62" applyAlignment="1">
      <alignment horizontal="right"/>
      <protection/>
    </xf>
    <xf numFmtId="0" fontId="1" fillId="0" borderId="28" xfId="62" applyBorder="1">
      <alignment/>
      <protection/>
    </xf>
    <xf numFmtId="0" fontId="1" fillId="0" borderId="29" xfId="62" applyFill="1" applyBorder="1" applyAlignment="1" quotePrefix="1">
      <alignment horizontal="center"/>
      <protection/>
    </xf>
    <xf numFmtId="0" fontId="1" fillId="0" borderId="30" xfId="62" applyFill="1" applyBorder="1" applyAlignment="1">
      <alignment horizontal="center"/>
      <protection/>
    </xf>
    <xf numFmtId="0" fontId="1" fillId="0" borderId="31" xfId="62" applyFill="1" applyBorder="1" applyAlignment="1">
      <alignment horizontal="center"/>
      <protection/>
    </xf>
    <xf numFmtId="0" fontId="7" fillId="0" borderId="32" xfId="62" applyFont="1" applyBorder="1" applyAlignment="1">
      <alignment horizontal="center"/>
      <protection/>
    </xf>
    <xf numFmtId="0" fontId="1" fillId="0" borderId="33" xfId="62" applyBorder="1">
      <alignment/>
      <protection/>
    </xf>
    <xf numFmtId="0" fontId="1" fillId="0" borderId="34" xfId="62" applyBorder="1" applyAlignment="1">
      <alignment horizontal="center"/>
      <protection/>
    </xf>
    <xf numFmtId="0" fontId="1" fillId="0" borderId="35" xfId="62" applyFill="1" applyBorder="1" applyAlignment="1">
      <alignment horizontal="center"/>
      <protection/>
    </xf>
    <xf numFmtId="0" fontId="1" fillId="0" borderId="36" xfId="62" applyFill="1" applyBorder="1" applyAlignment="1">
      <alignment horizontal="center"/>
      <protection/>
    </xf>
    <xf numFmtId="0" fontId="1" fillId="0" borderId="37" xfId="62" applyFill="1" applyBorder="1" applyAlignment="1">
      <alignment horizontal="center"/>
      <protection/>
    </xf>
    <xf numFmtId="0" fontId="7" fillId="0" borderId="38" xfId="62" applyFont="1" applyBorder="1" applyAlignment="1">
      <alignment horizontal="center"/>
      <protection/>
    </xf>
    <xf numFmtId="0" fontId="1" fillId="0" borderId="35" xfId="62" applyBorder="1" applyAlignment="1">
      <alignment horizontal="center"/>
      <protection/>
    </xf>
    <xf numFmtId="0" fontId="1" fillId="0" borderId="36" xfId="62" applyBorder="1" applyAlignment="1">
      <alignment horizontal="center"/>
      <protection/>
    </xf>
    <xf numFmtId="0" fontId="1" fillId="0" borderId="37" xfId="62" applyBorder="1" applyAlignment="1">
      <alignment horizontal="center"/>
      <protection/>
    </xf>
    <xf numFmtId="0" fontId="1" fillId="0" borderId="39" xfId="62" applyBorder="1" applyAlignment="1">
      <alignment horizontal="center"/>
      <protection/>
    </xf>
    <xf numFmtId="0" fontId="1" fillId="0" borderId="40" xfId="62" applyBorder="1" applyAlignment="1">
      <alignment horizontal="center"/>
      <protection/>
    </xf>
    <xf numFmtId="0" fontId="1" fillId="0" borderId="41" xfId="62" applyBorder="1">
      <alignment/>
      <protection/>
    </xf>
    <xf numFmtId="0" fontId="7" fillId="0" borderId="42" xfId="62" applyFont="1" applyBorder="1">
      <alignment/>
      <protection/>
    </xf>
    <xf numFmtId="0" fontId="7" fillId="0" borderId="43" xfId="62" applyFont="1" applyBorder="1" applyAlignment="1">
      <alignment horizontal="center"/>
      <protection/>
    </xf>
    <xf numFmtId="0" fontId="7" fillId="0" borderId="44" xfId="62" applyFont="1" applyBorder="1" applyAlignment="1">
      <alignment horizontal="center"/>
      <protection/>
    </xf>
    <xf numFmtId="0" fontId="7" fillId="0" borderId="45" xfId="62" applyFont="1" applyBorder="1" applyAlignment="1">
      <alignment horizontal="center"/>
      <protection/>
    </xf>
    <xf numFmtId="0" fontId="7" fillId="0" borderId="46" xfId="62" applyFont="1" applyBorder="1" applyAlignment="1">
      <alignment horizontal="center"/>
      <protection/>
    </xf>
    <xf numFmtId="0" fontId="7" fillId="0" borderId="47" xfId="62" applyFont="1" applyBorder="1" applyAlignment="1">
      <alignment horizontal="center"/>
      <protection/>
    </xf>
    <xf numFmtId="0" fontId="1" fillId="0" borderId="16" xfId="62" applyBorder="1">
      <alignment/>
      <protection/>
    </xf>
    <xf numFmtId="0" fontId="1" fillId="0" borderId="17" xfId="62" applyBorder="1" applyAlignment="1">
      <alignment horizontal="center"/>
      <protection/>
    </xf>
    <xf numFmtId="0" fontId="1" fillId="0" borderId="18" xfId="62" applyBorder="1" applyAlignment="1">
      <alignment horizontal="center"/>
      <protection/>
    </xf>
    <xf numFmtId="0" fontId="1" fillId="0" borderId="19" xfId="62" applyBorder="1" applyAlignment="1">
      <alignment horizontal="center"/>
      <protection/>
    </xf>
    <xf numFmtId="0" fontId="1" fillId="0" borderId="20" xfId="62" applyBorder="1" applyAlignment="1">
      <alignment horizontal="center"/>
      <protection/>
    </xf>
    <xf numFmtId="0" fontId="7" fillId="0" borderId="21" xfId="62" applyFont="1" applyBorder="1" applyAlignment="1">
      <alignment horizontal="center"/>
      <protection/>
    </xf>
    <xf numFmtId="0" fontId="7" fillId="0" borderId="48" xfId="62" applyFont="1" applyBorder="1">
      <alignment/>
      <protection/>
    </xf>
    <xf numFmtId="0" fontId="7" fillId="0" borderId="49" xfId="62" applyFont="1" applyBorder="1" applyAlignment="1">
      <alignment horizontal="center"/>
      <protection/>
    </xf>
    <xf numFmtId="0" fontId="7" fillId="0" borderId="50" xfId="62" applyFont="1" applyBorder="1" applyAlignment="1">
      <alignment horizontal="center"/>
      <protection/>
    </xf>
    <xf numFmtId="0" fontId="7" fillId="0" borderId="51" xfId="62" applyFont="1" applyBorder="1" applyAlignment="1">
      <alignment horizontal="center"/>
      <protection/>
    </xf>
    <xf numFmtId="0" fontId="7" fillId="0" borderId="52" xfId="62" applyFont="1" applyFill="1" applyBorder="1" applyAlignment="1">
      <alignment horizontal="center"/>
      <protection/>
    </xf>
    <xf numFmtId="0" fontId="1" fillId="0" borderId="0" xfId="62" applyBorder="1">
      <alignment/>
      <protection/>
    </xf>
    <xf numFmtId="0" fontId="1" fillId="0" borderId="0" xfId="62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53" xfId="62" applyFont="1" applyFill="1" applyBorder="1" applyAlignment="1">
      <alignment horizontal="right"/>
      <protection/>
    </xf>
    <xf numFmtId="0" fontId="10" fillId="0" borderId="54" xfId="62" applyFont="1" applyFill="1" applyBorder="1" applyAlignment="1">
      <alignment horizontal="center"/>
      <protection/>
    </xf>
    <xf numFmtId="0" fontId="7" fillId="0" borderId="55" xfId="62" applyFont="1" applyFill="1" applyBorder="1" applyAlignment="1">
      <alignment horizontal="right"/>
      <protection/>
    </xf>
    <xf numFmtId="0" fontId="10" fillId="0" borderId="55" xfId="62" applyFont="1" applyFill="1" applyBorder="1" applyAlignment="1">
      <alignment horizontal="center"/>
      <protection/>
    </xf>
    <xf numFmtId="0" fontId="7" fillId="34" borderId="53" xfId="62" applyFont="1" applyFill="1" applyBorder="1" applyAlignment="1">
      <alignment horizontal="center"/>
      <protection/>
    </xf>
    <xf numFmtId="0" fontId="10" fillId="34" borderId="56" xfId="62" applyFont="1" applyFill="1" applyBorder="1" applyAlignment="1">
      <alignment horizontal="center"/>
      <protection/>
    </xf>
    <xf numFmtId="0" fontId="1" fillId="0" borderId="0" xfId="62" applyAlignment="1">
      <alignment horizontal="center"/>
      <protection/>
    </xf>
    <xf numFmtId="0" fontId="1" fillId="0" borderId="18" xfId="62" applyFont="1" applyBorder="1" applyAlignment="1">
      <alignment horizontal="center"/>
      <protection/>
    </xf>
    <xf numFmtId="0" fontId="7" fillId="33" borderId="53" xfId="62" applyFont="1" applyFill="1" applyBorder="1" applyAlignment="1">
      <alignment horizontal="center"/>
      <protection/>
    </xf>
    <xf numFmtId="0" fontId="10" fillId="33" borderId="56" xfId="62" applyFont="1" applyFill="1" applyBorder="1" applyAlignment="1">
      <alignment horizontal="center"/>
      <protection/>
    </xf>
    <xf numFmtId="0" fontId="1" fillId="0" borderId="0" xfId="62" applyFill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10" fillId="0" borderId="0" xfId="62" applyFont="1" applyFill="1" applyBorder="1" applyAlignment="1">
      <alignment horizontal="center"/>
      <protection/>
    </xf>
    <xf numFmtId="0" fontId="6" fillId="0" borderId="0" xfId="62" applyFont="1">
      <alignment/>
      <protection/>
    </xf>
    <xf numFmtId="0" fontId="1" fillId="33" borderId="14" xfId="62" applyFill="1" applyBorder="1">
      <alignment/>
      <protection/>
    </xf>
    <xf numFmtId="0" fontId="1" fillId="33" borderId="57" xfId="62" applyFill="1" applyBorder="1">
      <alignment/>
      <protection/>
    </xf>
    <xf numFmtId="0" fontId="7" fillId="33" borderId="16" xfId="62" applyFont="1" applyFill="1" applyBorder="1">
      <alignment/>
      <protection/>
    </xf>
    <xf numFmtId="0" fontId="7" fillId="33" borderId="17" xfId="62" applyFont="1" applyFill="1" applyBorder="1" applyAlignment="1">
      <alignment horizontal="center"/>
      <protection/>
    </xf>
    <xf numFmtId="0" fontId="7" fillId="33" borderId="18" xfId="62" applyFont="1" applyFill="1" applyBorder="1" applyAlignment="1">
      <alignment horizontal="center"/>
      <protection/>
    </xf>
    <xf numFmtId="0" fontId="7" fillId="33" borderId="20" xfId="62" applyFont="1" applyFill="1" applyBorder="1" applyAlignment="1">
      <alignment horizontal="center"/>
      <protection/>
    </xf>
    <xf numFmtId="0" fontId="7" fillId="33" borderId="58" xfId="62" applyFont="1" applyFill="1" applyBorder="1" applyAlignment="1">
      <alignment horizontal="center"/>
      <protection/>
    </xf>
    <xf numFmtId="0" fontId="7" fillId="34" borderId="59" xfId="62" applyFont="1" applyFill="1" applyBorder="1">
      <alignment/>
      <protection/>
    </xf>
    <xf numFmtId="0" fontId="7" fillId="34" borderId="60" xfId="62" applyFont="1" applyFill="1" applyBorder="1" applyAlignment="1">
      <alignment horizontal="center"/>
      <protection/>
    </xf>
    <xf numFmtId="0" fontId="7" fillId="34" borderId="61" xfId="62" applyFont="1" applyFill="1" applyBorder="1" applyAlignment="1">
      <alignment horizontal="center"/>
      <protection/>
    </xf>
    <xf numFmtId="0" fontId="7" fillId="34" borderId="62" xfId="62" applyFont="1" applyFill="1" applyBorder="1" applyAlignment="1">
      <alignment horizontal="center"/>
      <protection/>
    </xf>
    <xf numFmtId="0" fontId="7" fillId="34" borderId="63" xfId="62" applyFont="1" applyFill="1" applyBorder="1" applyAlignment="1">
      <alignment horizontal="center"/>
      <protection/>
    </xf>
    <xf numFmtId="0" fontId="1" fillId="0" borderId="28" xfId="62" applyFill="1" applyBorder="1">
      <alignment/>
      <protection/>
    </xf>
    <xf numFmtId="0" fontId="1" fillId="0" borderId="29" xfId="62" applyFill="1" applyBorder="1" applyAlignment="1">
      <alignment horizontal="center"/>
      <protection/>
    </xf>
    <xf numFmtId="0" fontId="7" fillId="0" borderId="64" xfId="62" applyFont="1" applyFill="1" applyBorder="1" applyAlignment="1">
      <alignment horizontal="center"/>
      <protection/>
    </xf>
    <xf numFmtId="0" fontId="1" fillId="0" borderId="65" xfId="62" applyFill="1" applyBorder="1" applyAlignment="1">
      <alignment horizontal="center"/>
      <protection/>
    </xf>
    <xf numFmtId="0" fontId="1" fillId="0" borderId="66" xfId="62" applyFill="1" applyBorder="1" applyAlignment="1">
      <alignment horizontal="center"/>
      <protection/>
    </xf>
    <xf numFmtId="0" fontId="1" fillId="0" borderId="67" xfId="62" applyFill="1" applyBorder="1">
      <alignment/>
      <protection/>
    </xf>
    <xf numFmtId="0" fontId="1" fillId="0" borderId="68" xfId="62" applyFill="1" applyBorder="1" applyAlignment="1">
      <alignment horizontal="center"/>
      <protection/>
    </xf>
    <xf numFmtId="0" fontId="1" fillId="0" borderId="69" xfId="62" applyFill="1" applyBorder="1" applyAlignment="1">
      <alignment horizontal="center"/>
      <protection/>
    </xf>
    <xf numFmtId="0" fontId="1" fillId="0" borderId="51" xfId="62" applyFill="1" applyBorder="1" applyAlignment="1">
      <alignment horizontal="center"/>
      <protection/>
    </xf>
    <xf numFmtId="0" fontId="7" fillId="0" borderId="70" xfId="62" applyFont="1" applyFill="1" applyBorder="1" applyAlignment="1">
      <alignment horizontal="center"/>
      <protection/>
    </xf>
    <xf numFmtId="0" fontId="1" fillId="0" borderId="33" xfId="62" applyFill="1" applyBorder="1">
      <alignment/>
      <protection/>
    </xf>
    <xf numFmtId="0" fontId="1" fillId="0" borderId="34" xfId="62" applyFill="1" applyBorder="1" applyAlignment="1">
      <alignment horizontal="center"/>
      <protection/>
    </xf>
    <xf numFmtId="0" fontId="7" fillId="33" borderId="71" xfId="62" applyFont="1" applyFill="1" applyBorder="1">
      <alignment/>
      <protection/>
    </xf>
    <xf numFmtId="0" fontId="7" fillId="33" borderId="72" xfId="62" applyFont="1" applyFill="1" applyBorder="1" applyAlignment="1">
      <alignment horizontal="center"/>
      <protection/>
    </xf>
    <xf numFmtId="0" fontId="7" fillId="33" borderId="73" xfId="62" applyFont="1" applyFill="1" applyBorder="1" applyAlignment="1">
      <alignment horizontal="center"/>
      <protection/>
    </xf>
    <xf numFmtId="0" fontId="7" fillId="33" borderId="74" xfId="62" applyFont="1" applyFill="1" applyBorder="1" applyAlignment="1">
      <alignment horizontal="center"/>
      <protection/>
    </xf>
    <xf numFmtId="0" fontId="7" fillId="33" borderId="75" xfId="62" applyFont="1" applyFill="1" applyBorder="1" applyAlignment="1">
      <alignment horizontal="center"/>
      <protection/>
    </xf>
    <xf numFmtId="0" fontId="7" fillId="33" borderId="76" xfId="62" applyFont="1" applyFill="1" applyBorder="1" applyAlignment="1">
      <alignment horizontal="center"/>
      <protection/>
    </xf>
    <xf numFmtId="0" fontId="1" fillId="34" borderId="53" xfId="62" applyFill="1" applyBorder="1">
      <alignment/>
      <protection/>
    </xf>
    <xf numFmtId="0" fontId="7" fillId="34" borderId="55" xfId="62" applyFont="1" applyFill="1" applyBorder="1" applyAlignment="1">
      <alignment horizontal="right"/>
      <protection/>
    </xf>
    <xf numFmtId="0" fontId="7" fillId="34" borderId="56" xfId="62" applyFont="1" applyFill="1" applyBorder="1" applyAlignment="1">
      <alignment horizontal="center"/>
      <protection/>
    </xf>
    <xf numFmtId="0" fontId="12" fillId="0" borderId="0" xfId="62" applyFont="1">
      <alignment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Fill="1" applyBorder="1">
      <alignment/>
      <protection/>
    </xf>
    <xf numFmtId="3" fontId="1" fillId="0" borderId="10" xfId="62" applyNumberFormat="1" applyBorder="1" applyAlignment="1">
      <alignment horizontal="center"/>
      <protection/>
    </xf>
    <xf numFmtId="0" fontId="1" fillId="0" borderId="10" xfId="62" applyBorder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1" fillId="0" borderId="0" xfId="62" applyBorder="1" applyAlignment="1">
      <alignment horizontal="right"/>
      <protection/>
    </xf>
    <xf numFmtId="2" fontId="1" fillId="0" borderId="0" xfId="62" applyNumberFormat="1" applyBorder="1" applyAlignment="1">
      <alignment horizontal="center"/>
      <protection/>
    </xf>
    <xf numFmtId="3" fontId="1" fillId="0" borderId="12" xfId="62" applyNumberFormat="1" applyBorder="1" applyAlignment="1">
      <alignment horizontal="center"/>
      <protection/>
    </xf>
    <xf numFmtId="2" fontId="1" fillId="0" borderId="10" xfId="62" applyNumberFormat="1" applyBorder="1" applyAlignment="1">
      <alignment horizontal="center"/>
      <protection/>
    </xf>
    <xf numFmtId="2" fontId="1" fillId="0" borderId="0" xfId="62" applyNumberFormat="1" applyAlignment="1">
      <alignment horizontal="center"/>
      <protection/>
    </xf>
    <xf numFmtId="4" fontId="7" fillId="0" borderId="12" xfId="62" applyNumberFormat="1" applyFont="1" applyBorder="1" applyAlignment="1">
      <alignment horizontal="center"/>
      <protection/>
    </xf>
    <xf numFmtId="2" fontId="1" fillId="0" borderId="77" xfId="62" applyNumberFormat="1" applyBorder="1" applyAlignment="1">
      <alignment horizontal="center"/>
      <protection/>
    </xf>
    <xf numFmtId="0" fontId="7" fillId="34" borderId="53" xfId="62" applyFont="1" applyFill="1" applyBorder="1">
      <alignment/>
      <protection/>
    </xf>
    <xf numFmtId="0" fontId="1" fillId="34" borderId="55" xfId="62" applyFill="1" applyBorder="1">
      <alignment/>
      <protection/>
    </xf>
    <xf numFmtId="4" fontId="7" fillId="34" borderId="56" xfId="62" applyNumberFormat="1" applyFont="1" applyFill="1" applyBorder="1" applyAlignment="1">
      <alignment horizontal="center"/>
      <protection/>
    </xf>
    <xf numFmtId="2" fontId="7" fillId="0" borderId="0" xfId="62" applyNumberFormat="1" applyFont="1" applyBorder="1" applyAlignment="1">
      <alignment horizontal="center"/>
      <protection/>
    </xf>
    <xf numFmtId="0" fontId="1" fillId="0" borderId="0" xfId="62" applyAlignment="1">
      <alignment horizontal="left"/>
      <protection/>
    </xf>
    <xf numFmtId="0" fontId="1" fillId="0" borderId="10" xfId="62" applyFont="1" applyFill="1" applyBorder="1" applyAlignment="1">
      <alignment horizontal="center"/>
      <protection/>
    </xf>
    <xf numFmtId="0" fontId="7" fillId="33" borderId="78" xfId="62" applyFont="1" applyFill="1" applyBorder="1" applyAlignment="1">
      <alignment horizontal="center"/>
      <protection/>
    </xf>
    <xf numFmtId="0" fontId="1" fillId="0" borderId="11" xfId="62" applyBorder="1" applyAlignment="1">
      <alignment horizontal="center"/>
      <protection/>
    </xf>
    <xf numFmtId="0" fontId="1" fillId="0" borderId="11" xfId="62" applyFill="1" applyBorder="1" applyAlignment="1">
      <alignment horizontal="center"/>
      <protection/>
    </xf>
    <xf numFmtId="0" fontId="1" fillId="0" borderId="0" xfId="62" applyFill="1" applyAlignment="1">
      <alignment horizontal="center"/>
      <protection/>
    </xf>
    <xf numFmtId="0" fontId="7" fillId="0" borderId="0" xfId="62" applyFont="1" applyFill="1" applyAlignment="1">
      <alignment horizontal="right"/>
      <protection/>
    </xf>
    <xf numFmtId="0" fontId="1" fillId="0" borderId="10" xfId="62" applyFill="1" applyBorder="1" applyAlignment="1">
      <alignment horizontal="center"/>
      <protection/>
    </xf>
    <xf numFmtId="0" fontId="1" fillId="0" borderId="79" xfId="62" applyBorder="1">
      <alignment/>
      <protection/>
    </xf>
    <xf numFmtId="0" fontId="1" fillId="0" borderId="12" xfId="62" applyBorder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Alignment="1">
      <alignment horizontal="left"/>
      <protection/>
    </xf>
    <xf numFmtId="0" fontId="1" fillId="0" borderId="0" xfId="62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7" fillId="0" borderId="80" xfId="62" applyFont="1" applyFill="1" applyBorder="1">
      <alignment/>
      <protection/>
    </xf>
    <xf numFmtId="0" fontId="1" fillId="0" borderId="81" xfId="62" applyFont="1" applyBorder="1">
      <alignment/>
      <protection/>
    </xf>
    <xf numFmtId="0" fontId="7" fillId="34" borderId="82" xfId="62" applyFont="1" applyFill="1" applyBorder="1" applyAlignment="1">
      <alignment horizontal="center"/>
      <protection/>
    </xf>
    <xf numFmtId="0" fontId="7" fillId="0" borderId="83" xfId="62" applyFont="1" applyFill="1" applyBorder="1" applyAlignment="1">
      <alignment horizontal="center"/>
      <protection/>
    </xf>
    <xf numFmtId="0" fontId="1" fillId="0" borderId="0" xfId="62" applyFont="1" applyBorder="1" applyAlignment="1">
      <alignment/>
      <protection/>
    </xf>
    <xf numFmtId="0" fontId="1" fillId="0" borderId="84" xfId="62" applyFont="1" applyBorder="1">
      <alignment/>
      <protection/>
    </xf>
    <xf numFmtId="0" fontId="1" fillId="0" borderId="85" xfId="62" applyFont="1" applyBorder="1">
      <alignment/>
      <protection/>
    </xf>
    <xf numFmtId="0" fontId="1" fillId="0" borderId="86" xfId="62" applyFont="1" applyBorder="1">
      <alignment/>
      <protection/>
    </xf>
    <xf numFmtId="0" fontId="1" fillId="0" borderId="0" xfId="62" applyFont="1" applyAlignment="1">
      <alignment horizontal="right"/>
      <protection/>
    </xf>
    <xf numFmtId="0" fontId="1" fillId="33" borderId="87" xfId="62" applyFont="1" applyFill="1" applyBorder="1">
      <alignment/>
      <protection/>
    </xf>
    <xf numFmtId="0" fontId="1" fillId="33" borderId="88" xfId="62" applyFont="1" applyFill="1" applyBorder="1">
      <alignment/>
      <protection/>
    </xf>
    <xf numFmtId="0" fontId="1" fillId="33" borderId="50" xfId="62" applyFont="1" applyFill="1" applyBorder="1" applyAlignment="1">
      <alignment horizontal="center"/>
      <protection/>
    </xf>
    <xf numFmtId="0" fontId="7" fillId="0" borderId="89" xfId="62" applyFont="1" applyFill="1" applyBorder="1" applyAlignment="1">
      <alignment horizontal="center"/>
      <protection/>
    </xf>
    <xf numFmtId="0" fontId="7" fillId="33" borderId="90" xfId="62" applyFont="1" applyFill="1" applyBorder="1" applyAlignment="1">
      <alignment horizontal="center"/>
      <protection/>
    </xf>
    <xf numFmtId="0" fontId="1" fillId="0" borderId="91" xfId="62" applyFill="1" applyBorder="1" applyAlignment="1">
      <alignment horizontal="center"/>
      <protection/>
    </xf>
    <xf numFmtId="0" fontId="1" fillId="0" borderId="89" xfId="62" applyBorder="1" applyAlignment="1">
      <alignment horizontal="center"/>
      <protection/>
    </xf>
    <xf numFmtId="0" fontId="7" fillId="0" borderId="92" xfId="62" applyFont="1" applyBorder="1" applyAlignment="1">
      <alignment horizontal="center"/>
      <protection/>
    </xf>
    <xf numFmtId="0" fontId="7" fillId="0" borderId="93" xfId="62" applyFont="1" applyBorder="1" applyAlignment="1">
      <alignment horizontal="center"/>
      <protection/>
    </xf>
    <xf numFmtId="0" fontId="1" fillId="0" borderId="94" xfId="62" applyBorder="1" applyAlignment="1">
      <alignment horizontal="center"/>
      <protection/>
    </xf>
    <xf numFmtId="0" fontId="1" fillId="0" borderId="95" xfId="62" applyBorder="1" applyAlignment="1">
      <alignment horizontal="center"/>
      <protection/>
    </xf>
    <xf numFmtId="0" fontId="1" fillId="0" borderId="96" xfId="62" applyBorder="1" applyAlignment="1">
      <alignment horizontal="center"/>
      <protection/>
    </xf>
    <xf numFmtId="0" fontId="1" fillId="0" borderId="66" xfId="62" applyBorder="1" applyAlignment="1">
      <alignment horizontal="center"/>
      <protection/>
    </xf>
    <xf numFmtId="0" fontId="7" fillId="0" borderId="97" xfId="62" applyFont="1" applyBorder="1" applyAlignment="1">
      <alignment horizontal="center"/>
      <protection/>
    </xf>
    <xf numFmtId="0" fontId="10" fillId="35" borderId="98" xfId="62" applyFont="1" applyFill="1" applyBorder="1">
      <alignment/>
      <protection/>
    </xf>
    <xf numFmtId="0" fontId="7" fillId="35" borderId="99" xfId="62" applyFont="1" applyFill="1" applyBorder="1" applyAlignment="1">
      <alignment horizontal="center"/>
      <protection/>
    </xf>
    <xf numFmtId="0" fontId="7" fillId="35" borderId="39" xfId="62" applyFont="1" applyFill="1" applyBorder="1" applyAlignment="1">
      <alignment horizontal="center"/>
      <protection/>
    </xf>
    <xf numFmtId="0" fontId="7" fillId="35" borderId="40" xfId="62" applyFont="1" applyFill="1" applyBorder="1" applyAlignment="1">
      <alignment horizontal="center"/>
      <protection/>
    </xf>
    <xf numFmtId="0" fontId="7" fillId="35" borderId="100" xfId="62" applyFont="1" applyFill="1" applyBorder="1" applyAlignment="1">
      <alignment horizontal="center"/>
      <protection/>
    </xf>
    <xf numFmtId="0" fontId="0" fillId="0" borderId="101" xfId="0" applyNumberFormat="1" applyBorder="1" applyAlignment="1">
      <alignment horizontal="center"/>
    </xf>
    <xf numFmtId="0" fontId="1" fillId="0" borderId="86" xfId="62" applyFont="1" applyBorder="1">
      <alignment/>
      <protection/>
    </xf>
    <xf numFmtId="0" fontId="7" fillId="0" borderId="81" xfId="62" applyFont="1" applyFill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1" fillId="33" borderId="88" xfId="62" applyFont="1" applyFill="1" applyBorder="1" applyAlignment="1">
      <alignment horizontal="center"/>
      <protection/>
    </xf>
    <xf numFmtId="0" fontId="1" fillId="0" borderId="102" xfId="62" applyFont="1" applyBorder="1">
      <alignment/>
      <protection/>
    </xf>
    <xf numFmtId="0" fontId="1" fillId="33" borderId="103" xfId="62" applyFont="1" applyFill="1" applyBorder="1">
      <alignment/>
      <protection/>
    </xf>
    <xf numFmtId="0" fontId="1" fillId="0" borderId="104" xfId="62" applyFont="1" applyBorder="1">
      <alignment/>
      <protection/>
    </xf>
    <xf numFmtId="0" fontId="1" fillId="0" borderId="105" xfId="62" applyFont="1" applyBorder="1">
      <alignment/>
      <protection/>
    </xf>
    <xf numFmtId="0" fontId="1" fillId="0" borderId="12" xfId="62" applyFont="1" applyBorder="1">
      <alignment/>
      <protection/>
    </xf>
    <xf numFmtId="0" fontId="1" fillId="0" borderId="106" xfId="62" applyFont="1" applyBorder="1">
      <alignment/>
      <protection/>
    </xf>
    <xf numFmtId="0" fontId="0" fillId="0" borderId="12" xfId="0" applyNumberFormat="1" applyBorder="1" applyAlignment="1">
      <alignment horizontal="center"/>
    </xf>
    <xf numFmtId="0" fontId="0" fillId="0" borderId="107" xfId="0" applyNumberFormat="1" applyBorder="1" applyAlignment="1">
      <alignment horizontal="center"/>
    </xf>
    <xf numFmtId="0" fontId="0" fillId="0" borderId="10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0" borderId="94" xfId="62" applyFill="1" applyBorder="1" applyAlignment="1">
      <alignment horizontal="center"/>
      <protection/>
    </xf>
    <xf numFmtId="0" fontId="10" fillId="33" borderId="42" xfId="62" applyFont="1" applyFill="1" applyBorder="1">
      <alignment/>
      <protection/>
    </xf>
    <xf numFmtId="0" fontId="7" fillId="33" borderId="109" xfId="62" applyFont="1" applyFill="1" applyBorder="1" applyAlignment="1">
      <alignment horizontal="center"/>
      <protection/>
    </xf>
    <xf numFmtId="0" fontId="7" fillId="33" borderId="110" xfId="62" applyFont="1" applyFill="1" applyBorder="1" applyAlignment="1">
      <alignment horizontal="center"/>
      <protection/>
    </xf>
    <xf numFmtId="0" fontId="7" fillId="33" borderId="43" xfId="62" applyFont="1" applyFill="1" applyBorder="1" applyAlignment="1">
      <alignment horizontal="center"/>
      <protection/>
    </xf>
    <xf numFmtId="0" fontId="7" fillId="33" borderId="108" xfId="62" applyFont="1" applyFill="1" applyBorder="1" applyAlignment="1">
      <alignment horizontal="center"/>
      <protection/>
    </xf>
    <xf numFmtId="0" fontId="7" fillId="33" borderId="111" xfId="62" applyFont="1" applyFill="1" applyBorder="1" applyAlignment="1">
      <alignment horizontal="center"/>
      <protection/>
    </xf>
    <xf numFmtId="0" fontId="7" fillId="0" borderId="59" xfId="62" applyFont="1" applyBorder="1">
      <alignment/>
      <protection/>
    </xf>
    <xf numFmtId="0" fontId="7" fillId="0" borderId="112" xfId="62" applyFont="1" applyBorder="1" applyAlignment="1">
      <alignment horizontal="center"/>
      <protection/>
    </xf>
    <xf numFmtId="0" fontId="7" fillId="0" borderId="62" xfId="62" applyFont="1" applyBorder="1" applyAlignment="1">
      <alignment horizontal="center"/>
      <protection/>
    </xf>
    <xf numFmtId="0" fontId="7" fillId="0" borderId="60" xfId="62" applyFont="1" applyBorder="1" applyAlignment="1">
      <alignment horizontal="center"/>
      <protection/>
    </xf>
    <xf numFmtId="0" fontId="7" fillId="0" borderId="61" xfId="62" applyFont="1" applyBorder="1" applyAlignment="1">
      <alignment horizontal="center"/>
      <protection/>
    </xf>
    <xf numFmtId="0" fontId="7" fillId="0" borderId="63" xfId="62" applyFont="1" applyBorder="1" applyAlignment="1">
      <alignment horizontal="center"/>
      <protection/>
    </xf>
    <xf numFmtId="0" fontId="1" fillId="0" borderId="65" xfId="62" applyBorder="1" applyAlignment="1">
      <alignment horizontal="center"/>
      <protection/>
    </xf>
    <xf numFmtId="0" fontId="7" fillId="33" borderId="108" xfId="62" applyFont="1" applyFill="1" applyBorder="1" applyAlignment="1">
      <alignment horizontal="center"/>
      <protection/>
    </xf>
    <xf numFmtId="0" fontId="7" fillId="33" borderId="113" xfId="62" applyFont="1" applyFill="1" applyBorder="1" applyAlignment="1">
      <alignment horizontal="center"/>
      <protection/>
    </xf>
    <xf numFmtId="0" fontId="7" fillId="0" borderId="114" xfId="62" applyFont="1" applyBorder="1" applyAlignment="1">
      <alignment horizontal="center"/>
      <protection/>
    </xf>
    <xf numFmtId="0" fontId="1" fillId="0" borderId="11" xfId="62" applyFont="1" applyFill="1" applyBorder="1" applyAlignment="1">
      <alignment horizontal="center"/>
      <protection/>
    </xf>
    <xf numFmtId="0" fontId="1" fillId="36" borderId="115" xfId="62" applyFont="1" applyFill="1" applyBorder="1">
      <alignment/>
      <protection/>
    </xf>
    <xf numFmtId="0" fontId="1" fillId="36" borderId="11" xfId="62" applyFont="1" applyFill="1" applyBorder="1">
      <alignment/>
      <protection/>
    </xf>
    <xf numFmtId="0" fontId="6" fillId="36" borderId="115" xfId="62" applyFont="1" applyFill="1" applyBorder="1" applyAlignment="1">
      <alignment horizontal="right"/>
      <protection/>
    </xf>
    <xf numFmtId="0" fontId="10" fillId="36" borderId="13" xfId="62" applyFont="1" applyFill="1" applyBorder="1" applyAlignment="1">
      <alignment horizontal="center"/>
      <protection/>
    </xf>
    <xf numFmtId="0" fontId="1" fillId="36" borderId="53" xfId="62" applyFont="1" applyFill="1" applyBorder="1">
      <alignment/>
      <protection/>
    </xf>
    <xf numFmtId="0" fontId="1" fillId="36" borderId="55" xfId="62" applyFont="1" applyFill="1" applyBorder="1">
      <alignment/>
      <protection/>
    </xf>
    <xf numFmtId="0" fontId="5" fillId="36" borderId="116" xfId="62" applyFont="1" applyFill="1" applyBorder="1" applyAlignment="1">
      <alignment horizontal="right"/>
      <protection/>
    </xf>
    <xf numFmtId="0" fontId="11" fillId="36" borderId="56" xfId="62" applyFont="1" applyFill="1" applyBorder="1" applyAlignment="1">
      <alignment horizontal="center"/>
      <protection/>
    </xf>
    <xf numFmtId="0" fontId="63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2" fontId="13" fillId="0" borderId="0" xfId="62" applyNumberFormat="1" applyFont="1" applyBorder="1" applyAlignment="1">
      <alignment horizontal="center"/>
      <protection/>
    </xf>
    <xf numFmtId="16" fontId="1" fillId="0" borderId="0" xfId="62" applyNumberFormat="1">
      <alignment/>
      <protection/>
    </xf>
    <xf numFmtId="0" fontId="1" fillId="0" borderId="0" xfId="62" applyFont="1" applyFill="1">
      <alignment/>
      <protection/>
    </xf>
    <xf numFmtId="0" fontId="1" fillId="34" borderId="117" xfId="62" applyFont="1" applyFill="1" applyBorder="1" applyAlignment="1">
      <alignment horizontal="center"/>
      <protection/>
    </xf>
    <xf numFmtId="0" fontId="1" fillId="34" borderId="118" xfId="62" applyFont="1" applyFill="1" applyBorder="1" applyAlignment="1">
      <alignment horizontal="center"/>
      <protection/>
    </xf>
    <xf numFmtId="0" fontId="1" fillId="34" borderId="58" xfId="62" applyFont="1" applyFill="1" applyBorder="1" applyAlignment="1">
      <alignment horizontal="center"/>
      <protection/>
    </xf>
    <xf numFmtId="0" fontId="1" fillId="33" borderId="119" xfId="62" applyFont="1" applyFill="1" applyBorder="1" applyAlignment="1">
      <alignment horizontal="center"/>
      <protection/>
    </xf>
    <xf numFmtId="0" fontId="64" fillId="0" borderId="0" xfId="62" applyFont="1">
      <alignment/>
      <protection/>
    </xf>
    <xf numFmtId="0" fontId="65" fillId="0" borderId="0" xfId="62" applyFont="1">
      <alignment/>
      <protection/>
    </xf>
    <xf numFmtId="0" fontId="7" fillId="0" borderId="18" xfId="62" applyFont="1" applyBorder="1" applyAlignment="1">
      <alignment horizontal="center"/>
      <protection/>
    </xf>
    <xf numFmtId="0" fontId="7" fillId="0" borderId="20" xfId="62" applyFont="1" applyBorder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0" fontId="7" fillId="35" borderId="120" xfId="62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1" fontId="1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7" fillId="0" borderId="121" xfId="0" applyFont="1" applyBorder="1" applyAlignment="1">
      <alignment horizontal="center"/>
    </xf>
    <xf numFmtId="165" fontId="16" fillId="0" borderId="122" xfId="0" applyNumberFormat="1" applyFont="1" applyBorder="1" applyAlignment="1">
      <alignment horizontal="center"/>
    </xf>
    <xf numFmtId="165" fontId="16" fillId="0" borderId="121" xfId="0" applyNumberFormat="1" applyFont="1" applyBorder="1" applyAlignment="1">
      <alignment horizontal="center"/>
    </xf>
    <xf numFmtId="0" fontId="17" fillId="0" borderId="123" xfId="0" applyFont="1" applyBorder="1" applyAlignment="1">
      <alignment horizontal="center"/>
    </xf>
    <xf numFmtId="164" fontId="17" fillId="0" borderId="121" xfId="0" applyNumberFormat="1" applyFont="1" applyBorder="1" applyAlignment="1">
      <alignment horizontal="center"/>
    </xf>
    <xf numFmtId="165" fontId="16" fillId="0" borderId="57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5" fontId="16" fillId="0" borderId="124" xfId="0" applyNumberFormat="1" applyFont="1" applyBorder="1" applyAlignment="1">
      <alignment horizontal="center"/>
    </xf>
    <xf numFmtId="0" fontId="17" fillId="0" borderId="125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5" fontId="16" fillId="0" borderId="118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65" fontId="16" fillId="0" borderId="126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0" fontId="17" fillId="0" borderId="127" xfId="0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5" fontId="16" fillId="0" borderId="5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66" fillId="34" borderId="42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165" fontId="66" fillId="34" borderId="128" xfId="0" applyNumberFormat="1" applyFont="1" applyFill="1" applyBorder="1" applyAlignment="1">
      <alignment horizontal="center"/>
    </xf>
    <xf numFmtId="0" fontId="67" fillId="34" borderId="129" xfId="0" applyFont="1" applyFill="1" applyBorder="1" applyAlignment="1">
      <alignment horizontal="center"/>
    </xf>
    <xf numFmtId="165" fontId="66" fillId="34" borderId="124" xfId="0" applyNumberFormat="1" applyFont="1" applyFill="1" applyBorder="1" applyAlignment="1">
      <alignment horizontal="center"/>
    </xf>
    <xf numFmtId="165" fontId="66" fillId="34" borderId="0" xfId="0" applyNumberFormat="1" applyFont="1" applyFill="1" applyBorder="1" applyAlignment="1">
      <alignment horizontal="center"/>
    </xf>
    <xf numFmtId="0" fontId="67" fillId="34" borderId="125" xfId="0" applyFont="1" applyFill="1" applyBorder="1" applyAlignment="1">
      <alignment horizontal="center"/>
    </xf>
    <xf numFmtId="164" fontId="67" fillId="34" borderId="0" xfId="0" applyNumberFormat="1" applyFont="1" applyFill="1" applyBorder="1" applyAlignment="1">
      <alignment horizontal="center"/>
    </xf>
    <xf numFmtId="165" fontId="66" fillId="34" borderId="118" xfId="0" applyNumberFormat="1" applyFont="1" applyFill="1" applyBorder="1" applyAlignment="1">
      <alignment horizontal="center"/>
    </xf>
    <xf numFmtId="165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42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165" fontId="66" fillId="0" borderId="124" xfId="0" applyNumberFormat="1" applyFont="1" applyFill="1" applyBorder="1" applyAlignment="1">
      <alignment horizontal="center"/>
    </xf>
    <xf numFmtId="0" fontId="67" fillId="0" borderId="125" xfId="0" applyFont="1" applyFill="1" applyBorder="1" applyAlignment="1">
      <alignment horizontal="center"/>
    </xf>
    <xf numFmtId="165" fontId="66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>
      <alignment horizontal="center"/>
    </xf>
    <xf numFmtId="165" fontId="66" fillId="0" borderId="118" xfId="0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17" fillId="37" borderId="130" xfId="0" applyFont="1" applyFill="1" applyBorder="1" applyAlignment="1">
      <alignment horizontal="center"/>
    </xf>
    <xf numFmtId="0" fontId="68" fillId="37" borderId="0" xfId="0" applyFont="1" applyFill="1" applyBorder="1" applyAlignment="1">
      <alignment horizontal="left"/>
    </xf>
    <xf numFmtId="0" fontId="16" fillId="37" borderId="0" xfId="0" applyFont="1" applyFill="1" applyBorder="1" applyAlignment="1">
      <alignment horizontal="center"/>
    </xf>
    <xf numFmtId="0" fontId="16" fillId="37" borderId="13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9" fontId="16" fillId="37" borderId="0" xfId="0" applyNumberFormat="1" applyFont="1" applyFill="1" applyBorder="1" applyAlignment="1">
      <alignment horizontal="center"/>
    </xf>
    <xf numFmtId="0" fontId="16" fillId="37" borderId="132" xfId="0" applyFont="1" applyFill="1" applyBorder="1" applyAlignment="1">
      <alignment horizontal="center"/>
    </xf>
    <xf numFmtId="9" fontId="16" fillId="37" borderId="43" xfId="0" applyNumberFormat="1" applyFont="1" applyFill="1" applyBorder="1" applyAlignment="1">
      <alignment horizontal="center"/>
    </xf>
    <xf numFmtId="0" fontId="17" fillId="37" borderId="79" xfId="0" applyFont="1" applyFill="1" applyBorder="1" applyAlignment="1">
      <alignment horizontal="center"/>
    </xf>
    <xf numFmtId="9" fontId="16" fillId="37" borderId="118" xfId="0" applyNumberFormat="1" applyFont="1" applyFill="1" applyBorder="1" applyAlignment="1">
      <alignment horizontal="center"/>
    </xf>
    <xf numFmtId="9" fontId="16" fillId="0" borderId="43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9" fontId="16" fillId="0" borderId="0" xfId="0" applyNumberFormat="1" applyFont="1" applyFill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5" fontId="16" fillId="0" borderId="124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5" fontId="16" fillId="0" borderId="11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34" borderId="42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165" fontId="16" fillId="34" borderId="124" xfId="0" applyNumberFormat="1" applyFont="1" applyFill="1" applyBorder="1" applyAlignment="1">
      <alignment horizontal="center"/>
    </xf>
    <xf numFmtId="165" fontId="16" fillId="34" borderId="0" xfId="0" applyNumberFormat="1" applyFont="1" applyFill="1" applyBorder="1" applyAlignment="1">
      <alignment horizontal="center"/>
    </xf>
    <xf numFmtId="0" fontId="17" fillId="34" borderId="125" xfId="0" applyFont="1" applyFill="1" applyBorder="1" applyAlignment="1">
      <alignment horizontal="center"/>
    </xf>
    <xf numFmtId="164" fontId="17" fillId="34" borderId="0" xfId="0" applyNumberFormat="1" applyFont="1" applyFill="1" applyBorder="1" applyAlignment="1">
      <alignment horizontal="center"/>
    </xf>
    <xf numFmtId="165" fontId="16" fillId="34" borderId="118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34" borderId="133" xfId="0" applyFont="1" applyFill="1" applyBorder="1" applyAlignment="1">
      <alignment horizontal="center"/>
    </xf>
    <xf numFmtId="0" fontId="17" fillId="33" borderId="121" xfId="0" applyFont="1" applyFill="1" applyBorder="1" applyAlignment="1">
      <alignment horizontal="center"/>
    </xf>
    <xf numFmtId="0" fontId="16" fillId="33" borderId="134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7" fillId="34" borderId="13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6" fillId="33" borderId="1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3" xfId="0" applyFont="1" applyFill="1" applyBorder="1" applyAlignment="1">
      <alignment/>
    </xf>
    <xf numFmtId="0" fontId="16" fillId="0" borderId="43" xfId="0" applyFont="1" applyBorder="1" applyAlignment="1">
      <alignment/>
    </xf>
    <xf numFmtId="0" fontId="16" fillId="0" borderId="135" xfId="0" applyFont="1" applyFill="1" applyBorder="1" applyAlignment="1">
      <alignment horizontal="center"/>
    </xf>
    <xf numFmtId="0" fontId="17" fillId="34" borderId="136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37" xfId="0" applyFont="1" applyFill="1" applyBorder="1" applyAlignment="1">
      <alignment horizontal="center"/>
    </xf>
    <xf numFmtId="0" fontId="16" fillId="0" borderId="138" xfId="0" applyFont="1" applyFill="1" applyBorder="1" applyAlignment="1">
      <alignment horizontal="center"/>
    </xf>
    <xf numFmtId="0" fontId="16" fillId="0" borderId="135" xfId="0" applyFont="1" applyFill="1" applyBorder="1" applyAlignment="1">
      <alignment/>
    </xf>
    <xf numFmtId="9" fontId="16" fillId="0" borderId="10" xfId="0" applyNumberFormat="1" applyFont="1" applyFill="1" applyBorder="1" applyAlignment="1">
      <alignment horizontal="center"/>
    </xf>
    <xf numFmtId="0" fontId="16" fillId="0" borderId="135" xfId="0" applyFont="1" applyBorder="1" applyAlignment="1">
      <alignment/>
    </xf>
    <xf numFmtId="0" fontId="67" fillId="34" borderId="130" xfId="0" applyFont="1" applyFill="1" applyBorder="1" applyAlignment="1">
      <alignment horizontal="center"/>
    </xf>
    <xf numFmtId="0" fontId="66" fillId="33" borderId="132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center"/>
    </xf>
    <xf numFmtId="9" fontId="66" fillId="34" borderId="43" xfId="0" applyNumberFormat="1" applyFont="1" applyFill="1" applyBorder="1" applyAlignment="1">
      <alignment horizontal="center"/>
    </xf>
    <xf numFmtId="9" fontId="66" fillId="34" borderId="0" xfId="0" applyNumberFormat="1" applyFont="1" applyFill="1" applyBorder="1" applyAlignment="1">
      <alignment horizontal="center"/>
    </xf>
    <xf numFmtId="0" fontId="67" fillId="34" borderId="79" xfId="0" applyFont="1" applyFill="1" applyBorder="1" applyAlignment="1">
      <alignment horizontal="center"/>
    </xf>
    <xf numFmtId="9" fontId="66" fillId="34" borderId="118" xfId="0" applyNumberFormat="1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0" fontId="67" fillId="0" borderId="13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9" fontId="66" fillId="0" borderId="43" xfId="0" applyNumberFormat="1" applyFont="1" applyFill="1" applyBorder="1" applyAlignment="1">
      <alignment horizontal="center"/>
    </xf>
    <xf numFmtId="9" fontId="66" fillId="0" borderId="0" xfId="0" applyNumberFormat="1" applyFont="1" applyFill="1" applyBorder="1" applyAlignment="1">
      <alignment horizontal="center"/>
    </xf>
    <xf numFmtId="9" fontId="66" fillId="0" borderId="43" xfId="0" applyNumberFormat="1" applyFont="1" applyBorder="1" applyAlignment="1">
      <alignment horizontal="center"/>
    </xf>
    <xf numFmtId="9" fontId="66" fillId="0" borderId="0" xfId="0" applyNumberFormat="1" applyFont="1" applyBorder="1" applyAlignment="1">
      <alignment horizontal="center"/>
    </xf>
    <xf numFmtId="0" fontId="67" fillId="0" borderId="79" xfId="0" applyFont="1" applyBorder="1" applyAlignment="1">
      <alignment horizontal="center"/>
    </xf>
    <xf numFmtId="9" fontId="66" fillId="0" borderId="118" xfId="0" applyNumberFormat="1" applyFont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7" fillId="0" borderId="130" xfId="0" applyFont="1" applyBorder="1" applyAlignment="1">
      <alignment horizontal="center"/>
    </xf>
    <xf numFmtId="9" fontId="16" fillId="0" borderId="43" xfId="0" applyNumberFormat="1" applyFont="1" applyBorder="1" applyAlignment="1">
      <alignment horizontal="center"/>
    </xf>
    <xf numFmtId="9" fontId="16" fillId="0" borderId="0" xfId="0" applyNumberFormat="1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9" fontId="16" fillId="0" borderId="118" xfId="0" applyNumberFormat="1" applyFont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9" fontId="16" fillId="34" borderId="43" xfId="0" applyNumberFormat="1" applyFont="1" applyFill="1" applyBorder="1" applyAlignment="1">
      <alignment horizontal="center"/>
    </xf>
    <xf numFmtId="9" fontId="16" fillId="34" borderId="0" xfId="0" applyNumberFormat="1" applyFont="1" applyFill="1" applyBorder="1" applyAlignment="1">
      <alignment horizontal="center"/>
    </xf>
    <xf numFmtId="0" fontId="17" fillId="34" borderId="79" xfId="0" applyFont="1" applyFill="1" applyBorder="1" applyAlignment="1">
      <alignment horizontal="center"/>
    </xf>
    <xf numFmtId="9" fontId="16" fillId="34" borderId="11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30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7" fillId="0" borderId="124" xfId="0" applyFont="1" applyFill="1" applyBorder="1" applyAlignment="1">
      <alignment horizontal="center"/>
    </xf>
    <xf numFmtId="0" fontId="16" fillId="0" borderId="102" xfId="0" applyFont="1" applyFill="1" applyBorder="1" applyAlignment="1">
      <alignment horizontal="center"/>
    </xf>
    <xf numFmtId="1" fontId="16" fillId="0" borderId="86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9" fontId="16" fillId="0" borderId="0" xfId="65" applyFont="1" applyFill="1" applyAlignment="1">
      <alignment/>
    </xf>
    <xf numFmtId="9" fontId="16" fillId="0" borderId="0" xfId="65" applyNumberFormat="1" applyFont="1" applyFill="1" applyAlignment="1">
      <alignment horizontal="center" vertical="center"/>
    </xf>
    <xf numFmtId="9" fontId="16" fillId="0" borderId="10" xfId="65" applyFont="1" applyFill="1" applyBorder="1" applyAlignment="1">
      <alignment/>
    </xf>
    <xf numFmtId="9" fontId="16" fillId="0" borderId="43" xfId="65" applyFont="1" applyFill="1" applyBorder="1" applyAlignment="1">
      <alignment horizontal="center"/>
    </xf>
    <xf numFmtId="9" fontId="16" fillId="0" borderId="0" xfId="65" applyFont="1" applyFill="1" applyAlignment="1">
      <alignment horizontal="center"/>
    </xf>
    <xf numFmtId="9" fontId="16" fillId="0" borderId="0" xfId="65" applyFont="1" applyFill="1" applyAlignment="1">
      <alignment horizontal="center" vertical="center"/>
    </xf>
    <xf numFmtId="164" fontId="17" fillId="0" borderId="125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35" borderId="42" xfId="0" applyFont="1" applyFill="1" applyBorder="1" applyAlignment="1">
      <alignment horizontal="center"/>
    </xf>
    <xf numFmtId="0" fontId="16" fillId="35" borderId="102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165" fontId="16" fillId="35" borderId="124" xfId="0" applyNumberFormat="1" applyFont="1" applyFill="1" applyBorder="1" applyAlignment="1">
      <alignment horizontal="center"/>
    </xf>
    <xf numFmtId="164" fontId="17" fillId="35" borderId="0" xfId="0" applyNumberFormat="1" applyFont="1" applyFill="1" applyBorder="1" applyAlignment="1">
      <alignment horizontal="center"/>
    </xf>
    <xf numFmtId="165" fontId="16" fillId="35" borderId="118" xfId="0" applyNumberFormat="1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7" fillId="35" borderId="125" xfId="0" applyFont="1" applyFill="1" applyBorder="1" applyAlignment="1">
      <alignment horizontal="center"/>
    </xf>
    <xf numFmtId="0" fontId="16" fillId="0" borderId="102" xfId="0" applyFont="1" applyBorder="1" applyAlignment="1">
      <alignment horizontal="center"/>
    </xf>
    <xf numFmtId="164" fontId="17" fillId="0" borderId="125" xfId="0" applyNumberFormat="1" applyFont="1" applyBorder="1" applyAlignment="1">
      <alignment horizontal="center"/>
    </xf>
    <xf numFmtId="0" fontId="17" fillId="0" borderId="139" xfId="0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10" fontId="16" fillId="0" borderId="118" xfId="65" applyNumberFormat="1" applyFont="1" applyBorder="1" applyAlignment="1">
      <alignment/>
    </xf>
    <xf numFmtId="10" fontId="16" fillId="0" borderId="118" xfId="0" applyNumberFormat="1" applyFont="1" applyFill="1" applyBorder="1" applyAlignment="1">
      <alignment/>
    </xf>
    <xf numFmtId="0" fontId="16" fillId="0" borderId="140" xfId="0" applyFont="1" applyFill="1" applyBorder="1" applyAlignment="1">
      <alignment/>
    </xf>
    <xf numFmtId="0" fontId="16" fillId="0" borderId="140" xfId="0" applyFont="1" applyBorder="1" applyAlignment="1">
      <alignment/>
    </xf>
    <xf numFmtId="0" fontId="17" fillId="35" borderId="0" xfId="0" applyFont="1" applyFill="1" applyAlignment="1">
      <alignment horizontal="center"/>
    </xf>
    <xf numFmtId="164" fontId="17" fillId="35" borderId="0" xfId="0" applyNumberFormat="1" applyFont="1" applyFill="1" applyAlignment="1">
      <alignment horizontal="center"/>
    </xf>
    <xf numFmtId="10" fontId="16" fillId="35" borderId="118" xfId="0" applyNumberFormat="1" applyFont="1" applyFill="1" applyBorder="1" applyAlignment="1">
      <alignment/>
    </xf>
    <xf numFmtId="1" fontId="16" fillId="0" borderId="14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9" fontId="16" fillId="0" borderId="0" xfId="0" applyNumberFormat="1" applyFont="1" applyFill="1" applyAlignment="1">
      <alignment horizontal="center" vertical="center"/>
    </xf>
    <xf numFmtId="164" fontId="17" fillId="0" borderId="124" xfId="0" applyNumberFormat="1" applyFont="1" applyFill="1" applyBorder="1" applyAlignment="1">
      <alignment horizontal="center"/>
    </xf>
    <xf numFmtId="164" fontId="17" fillId="34" borderId="124" xfId="0" applyNumberFormat="1" applyFont="1" applyFill="1" applyBorder="1" applyAlignment="1">
      <alignment horizontal="center"/>
    </xf>
    <xf numFmtId="164" fontId="17" fillId="35" borderId="124" xfId="0" applyNumberFormat="1" applyFont="1" applyFill="1" applyBorder="1" applyAlignment="1">
      <alignment horizontal="center"/>
    </xf>
    <xf numFmtId="164" fontId="17" fillId="0" borderId="124" xfId="0" applyNumberFormat="1" applyFont="1" applyBorder="1" applyAlignment="1">
      <alignment horizontal="center"/>
    </xf>
    <xf numFmtId="164" fontId="17" fillId="0" borderId="122" xfId="0" applyNumberFormat="1" applyFont="1" applyBorder="1" applyAlignment="1">
      <alignment horizontal="center"/>
    </xf>
    <xf numFmtId="164" fontId="17" fillId="0" borderId="126" xfId="0" applyNumberFormat="1" applyFont="1" applyBorder="1" applyAlignment="1">
      <alignment horizontal="center"/>
    </xf>
    <xf numFmtId="164" fontId="67" fillId="34" borderId="124" xfId="0" applyNumberFormat="1" applyFont="1" applyFill="1" applyBorder="1" applyAlignment="1">
      <alignment horizontal="center"/>
    </xf>
    <xf numFmtId="164" fontId="67" fillId="0" borderId="124" xfId="0" applyNumberFormat="1" applyFont="1" applyFill="1" applyBorder="1" applyAlignment="1">
      <alignment horizontal="center"/>
    </xf>
    <xf numFmtId="9" fontId="16" fillId="37" borderId="124" xfId="0" applyNumberFormat="1" applyFont="1" applyFill="1" applyBorder="1" applyAlignment="1">
      <alignment horizontal="center"/>
    </xf>
    <xf numFmtId="0" fontId="17" fillId="35" borderId="141" xfId="0" applyFont="1" applyFill="1" applyBorder="1" applyAlignment="1">
      <alignment horizontal="center"/>
    </xf>
    <xf numFmtId="0" fontId="17" fillId="35" borderId="142" xfId="0" applyFont="1" applyFill="1" applyBorder="1" applyAlignment="1">
      <alignment horizontal="center"/>
    </xf>
    <xf numFmtId="0" fontId="17" fillId="0" borderId="141" xfId="0" applyFont="1" applyFill="1" applyBorder="1" applyAlignment="1">
      <alignment horizontal="center"/>
    </xf>
    <xf numFmtId="9" fontId="16" fillId="0" borderId="118" xfId="0" applyNumberFormat="1" applyFont="1" applyFill="1" applyBorder="1" applyAlignment="1">
      <alignment horizontal="center"/>
    </xf>
    <xf numFmtId="0" fontId="16" fillId="36" borderId="132" xfId="0" applyFont="1" applyFill="1" applyBorder="1" applyAlignment="1">
      <alignment horizontal="center"/>
    </xf>
    <xf numFmtId="0" fontId="17" fillId="35" borderId="130" xfId="0" applyFont="1" applyFill="1" applyBorder="1" applyAlignment="1">
      <alignment horizontal="center"/>
    </xf>
    <xf numFmtId="9" fontId="16" fillId="35" borderId="43" xfId="0" applyNumberFormat="1" applyFont="1" applyFill="1" applyBorder="1" applyAlignment="1">
      <alignment horizontal="center"/>
    </xf>
    <xf numFmtId="9" fontId="16" fillId="35" borderId="0" xfId="0" applyNumberFormat="1" applyFont="1" applyFill="1" applyBorder="1" applyAlignment="1">
      <alignment horizontal="center"/>
    </xf>
    <xf numFmtId="0" fontId="17" fillId="35" borderId="79" xfId="0" applyFont="1" applyFill="1" applyBorder="1" applyAlignment="1">
      <alignment horizontal="center"/>
    </xf>
    <xf numFmtId="9" fontId="16" fillId="35" borderId="118" xfId="0" applyNumberFormat="1" applyFont="1" applyFill="1" applyBorder="1" applyAlignment="1">
      <alignment horizontal="center"/>
    </xf>
    <xf numFmtId="0" fontId="17" fillId="35" borderId="124" xfId="0" applyFont="1" applyFill="1" applyBorder="1" applyAlignment="1">
      <alignment horizontal="center"/>
    </xf>
    <xf numFmtId="0" fontId="17" fillId="35" borderId="139" xfId="0" applyFont="1" applyFill="1" applyBorder="1" applyAlignment="1">
      <alignment horizontal="center"/>
    </xf>
    <xf numFmtId="0" fontId="16" fillId="36" borderId="43" xfId="0" applyFont="1" applyFill="1" applyBorder="1" applyAlignment="1">
      <alignment horizontal="center"/>
    </xf>
    <xf numFmtId="0" fontId="16" fillId="0" borderId="143" xfId="0" applyFont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/>
    </xf>
    <xf numFmtId="0" fontId="16" fillId="0" borderId="143" xfId="0" applyFont="1" applyBorder="1" applyAlignment="1">
      <alignment/>
    </xf>
    <xf numFmtId="0" fontId="17" fillId="35" borderId="43" xfId="0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9" fontId="16" fillId="35" borderId="0" xfId="0" applyNumberFormat="1" applyFont="1" applyFill="1" applyAlignment="1">
      <alignment horizontal="center"/>
    </xf>
    <xf numFmtId="9" fontId="16" fillId="35" borderId="0" xfId="65" applyFont="1" applyFill="1" applyAlignment="1">
      <alignment/>
    </xf>
    <xf numFmtId="0" fontId="0" fillId="0" borderId="0" xfId="0" applyFont="1" applyAlignment="1">
      <alignment/>
    </xf>
    <xf numFmtId="1" fontId="16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124" xfId="0" applyNumberFormat="1" applyFont="1" applyBorder="1" applyAlignment="1">
      <alignment horizontal="center"/>
    </xf>
    <xf numFmtId="0" fontId="17" fillId="0" borderId="124" xfId="0" applyFont="1" applyBorder="1" applyAlignment="1">
      <alignment horizontal="center"/>
    </xf>
    <xf numFmtId="1" fontId="16" fillId="0" borderId="124" xfId="0" applyNumberFormat="1" applyFont="1" applyBorder="1" applyAlignment="1">
      <alignment horizontal="center"/>
    </xf>
    <xf numFmtId="1" fontId="17" fillId="0" borderId="124" xfId="0" applyNumberFormat="1" applyFont="1" applyBorder="1" applyAlignment="1">
      <alignment horizontal="center"/>
    </xf>
    <xf numFmtId="1" fontId="16" fillId="0" borderId="125" xfId="0" applyNumberFormat="1" applyFont="1" applyBorder="1" applyAlignment="1">
      <alignment horizontal="center"/>
    </xf>
    <xf numFmtId="1" fontId="16" fillId="0" borderId="102" xfId="0" applyNumberFormat="1" applyFont="1" applyBorder="1" applyAlignment="1">
      <alignment horizontal="center"/>
    </xf>
    <xf numFmtId="1" fontId="17" fillId="0" borderId="102" xfId="0" applyNumberFormat="1" applyFont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35" borderId="14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7" fillId="35" borderId="144" xfId="0" applyFont="1" applyFill="1" applyBorder="1" applyAlignment="1">
      <alignment horizontal="center"/>
    </xf>
    <xf numFmtId="0" fontId="16" fillId="35" borderId="141" xfId="0" applyFont="1" applyFill="1" applyBorder="1" applyAlignment="1">
      <alignment horizontal="center"/>
    </xf>
    <xf numFmtId="0" fontId="16" fillId="36" borderId="132" xfId="0" applyFont="1" applyFill="1" applyBorder="1" applyAlignment="1">
      <alignment/>
    </xf>
    <xf numFmtId="0" fontId="16" fillId="36" borderId="141" xfId="0" applyFont="1" applyFill="1" applyBorder="1" applyAlignment="1">
      <alignment/>
    </xf>
    <xf numFmtId="0" fontId="16" fillId="0" borderId="125" xfId="0" applyFont="1" applyFill="1" applyBorder="1" applyAlignment="1">
      <alignment/>
    </xf>
    <xf numFmtId="0" fontId="16" fillId="35" borderId="141" xfId="0" applyFont="1" applyFill="1" applyBorder="1" applyAlignment="1">
      <alignment/>
    </xf>
    <xf numFmtId="0" fontId="17" fillId="35" borderId="145" xfId="0" applyFont="1" applyFill="1" applyBorder="1" applyAlignment="1">
      <alignment horizontal="center"/>
    </xf>
    <xf numFmtId="165" fontId="16" fillId="35" borderId="144" xfId="0" applyNumberFormat="1" applyFont="1" applyFill="1" applyBorder="1" applyAlignment="1">
      <alignment horizontal="center"/>
    </xf>
    <xf numFmtId="0" fontId="17" fillId="35" borderId="146" xfId="0" applyFont="1" applyFill="1" applyBorder="1" applyAlignment="1">
      <alignment horizontal="center"/>
    </xf>
    <xf numFmtId="0" fontId="16" fillId="35" borderId="147" xfId="0" applyFont="1" applyFill="1" applyBorder="1" applyAlignment="1">
      <alignment horizontal="center"/>
    </xf>
    <xf numFmtId="0" fontId="16" fillId="36" borderId="43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6" fillId="36" borderId="147" xfId="0" applyFont="1" applyFill="1" applyBorder="1" applyAlignment="1">
      <alignment/>
    </xf>
    <xf numFmtId="0" fontId="16" fillId="36" borderId="148" xfId="0" applyFont="1" applyFill="1" applyBorder="1" applyAlignment="1">
      <alignment horizontal="center"/>
    </xf>
    <xf numFmtId="0" fontId="17" fillId="0" borderId="144" xfId="0" applyFont="1" applyFill="1" applyBorder="1" applyAlignment="1">
      <alignment horizontal="center"/>
    </xf>
    <xf numFmtId="0" fontId="17" fillId="0" borderId="149" xfId="0" applyFont="1" applyFill="1" applyBorder="1" applyAlignment="1">
      <alignment horizontal="center"/>
    </xf>
    <xf numFmtId="0" fontId="16" fillId="0" borderId="147" xfId="0" applyFont="1" applyFill="1" applyBorder="1" applyAlignment="1">
      <alignment horizontal="center"/>
    </xf>
    <xf numFmtId="9" fontId="16" fillId="0" borderId="141" xfId="0" applyNumberFormat="1" applyFont="1" applyFill="1" applyBorder="1" applyAlignment="1">
      <alignment horizontal="center"/>
    </xf>
    <xf numFmtId="0" fontId="17" fillId="0" borderId="147" xfId="0" applyFont="1" applyFill="1" applyBorder="1" applyAlignment="1">
      <alignment horizontal="center"/>
    </xf>
    <xf numFmtId="9" fontId="16" fillId="0" borderId="148" xfId="0" applyNumberFormat="1" applyFont="1" applyFill="1" applyBorder="1" applyAlignment="1">
      <alignment horizontal="center"/>
    </xf>
    <xf numFmtId="0" fontId="16" fillId="0" borderId="132" xfId="0" applyFont="1" applyFill="1" applyBorder="1" applyAlignment="1">
      <alignment horizontal="center"/>
    </xf>
    <xf numFmtId="0" fontId="5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33" borderId="115" xfId="62" applyFont="1" applyFill="1" applyBorder="1" applyAlignment="1">
      <alignment horizontal="right" wrapText="1"/>
      <protection/>
    </xf>
    <xf numFmtId="0" fontId="6" fillId="33" borderId="11" xfId="62" applyFont="1" applyFill="1" applyBorder="1" applyAlignment="1">
      <alignment horizontal="right" wrapText="1"/>
      <protection/>
    </xf>
    <xf numFmtId="0" fontId="0" fillId="0" borderId="11" xfId="0" applyBorder="1" applyAlignment="1">
      <alignment horizontal="right" wrapText="1"/>
    </xf>
    <xf numFmtId="0" fontId="7" fillId="0" borderId="0" xfId="62" applyFont="1" applyFill="1" applyBorder="1" applyAlignment="1">
      <alignment horizontal="center"/>
      <protection/>
    </xf>
    <xf numFmtId="0" fontId="1" fillId="0" borderId="0" xfId="62" applyFont="1" applyBorder="1" applyAlignment="1">
      <alignment horizontal="center"/>
      <protection/>
    </xf>
    <xf numFmtId="0" fontId="7" fillId="34" borderId="150" xfId="62" applyFont="1" applyFill="1" applyBorder="1" applyAlignment="1">
      <alignment horizontal="center"/>
      <protection/>
    </xf>
    <xf numFmtId="0" fontId="7" fillId="34" borderId="151" xfId="62" applyFont="1" applyFill="1" applyBorder="1" applyAlignment="1">
      <alignment horizontal="center"/>
      <protection/>
    </xf>
    <xf numFmtId="0" fontId="7" fillId="34" borderId="152" xfId="62" applyFont="1" applyFill="1" applyBorder="1" applyAlignment="1">
      <alignment horizontal="center"/>
      <protection/>
    </xf>
    <xf numFmtId="0" fontId="7" fillId="34" borderId="153" xfId="62" applyFont="1" applyFill="1" applyBorder="1" applyAlignment="1">
      <alignment horizontal="center"/>
      <protection/>
    </xf>
    <xf numFmtId="0" fontId="7" fillId="33" borderId="150" xfId="62" applyFont="1" applyFill="1" applyBorder="1" applyAlignment="1">
      <alignment horizontal="center"/>
      <protection/>
    </xf>
    <xf numFmtId="0" fontId="7" fillId="33" borderId="151" xfId="62" applyFont="1" applyFill="1" applyBorder="1" applyAlignment="1">
      <alignment horizontal="center"/>
      <protection/>
    </xf>
    <xf numFmtId="0" fontId="7" fillId="33" borderId="152" xfId="62" applyFont="1" applyFill="1" applyBorder="1" applyAlignment="1">
      <alignment horizontal="center"/>
      <protection/>
    </xf>
    <xf numFmtId="0" fontId="7" fillId="33" borderId="153" xfId="62" applyFont="1" applyFill="1" applyBorder="1" applyAlignment="1">
      <alignment horizontal="center"/>
      <protection/>
    </xf>
    <xf numFmtId="0" fontId="7" fillId="34" borderId="154" xfId="62" applyFont="1" applyFill="1" applyBorder="1" applyAlignment="1">
      <alignment horizontal="center"/>
      <protection/>
    </xf>
    <xf numFmtId="14" fontId="7" fillId="0" borderId="0" xfId="62" applyNumberFormat="1" applyFont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7" fillId="33" borderId="155" xfId="0" applyFont="1" applyFill="1" applyBorder="1" applyAlignment="1">
      <alignment horizontal="center"/>
    </xf>
    <xf numFmtId="0" fontId="17" fillId="33" borderId="15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33" borderId="157" xfId="0" applyFont="1" applyFill="1" applyBorder="1" applyAlignment="1">
      <alignment horizontal="center" wrapText="1"/>
    </xf>
    <xf numFmtId="0" fontId="16" fillId="33" borderId="79" xfId="0" applyFont="1" applyFill="1" applyBorder="1" applyAlignment="1">
      <alignment horizontal="center" wrapText="1"/>
    </xf>
    <xf numFmtId="0" fontId="17" fillId="34" borderId="154" xfId="0" applyFont="1" applyFill="1" applyBorder="1" applyAlignment="1">
      <alignment horizontal="center"/>
    </xf>
    <xf numFmtId="0" fontId="17" fillId="34" borderId="158" xfId="0" applyFont="1" applyFill="1" applyBorder="1" applyAlignment="1">
      <alignment horizontal="center"/>
    </xf>
    <xf numFmtId="0" fontId="17" fillId="34" borderId="151" xfId="0" applyFont="1" applyFill="1" applyBorder="1" applyAlignment="1">
      <alignment horizontal="center"/>
    </xf>
    <xf numFmtId="0" fontId="17" fillId="33" borderId="159" xfId="0" applyFont="1" applyFill="1" applyBorder="1" applyAlignment="1">
      <alignment horizontal="center"/>
    </xf>
    <xf numFmtId="9" fontId="16" fillId="35" borderId="0" xfId="65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(0)" xfId="43"/>
    <cellStyle name="Comma [0]" xfId="44"/>
    <cellStyle name="comma [2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EnrollmentSummary-Registrar-04-05-Revised" xfId="62"/>
    <cellStyle name="Note" xfId="63"/>
    <cellStyle name="Output" xfId="64"/>
    <cellStyle name="Percent" xfId="65"/>
    <cellStyle name="Percent [1]" xfId="66"/>
    <cellStyle name="Percent[1]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Enrollment Trends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'[2]EnrTrends07-1'!$N$6</c:f>
              <c:strCache>
                <c:ptCount val="1"/>
                <c:pt idx="0">
                  <c:v>Enrollment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'[2]EnrTrends07-1'!$N$9:$N$34</c:f>
              <c:numCache>
                <c:ptCount val="26"/>
                <c:pt idx="0">
                  <c:v>1149</c:v>
                </c:pt>
                <c:pt idx="1">
                  <c:v>1130</c:v>
                </c:pt>
                <c:pt idx="2">
                  <c:v>1141</c:v>
                </c:pt>
                <c:pt idx="3">
                  <c:v>1264</c:v>
                </c:pt>
                <c:pt idx="4">
                  <c:v>1283</c:v>
                </c:pt>
                <c:pt idx="6">
                  <c:v>1274</c:v>
                </c:pt>
                <c:pt idx="7">
                  <c:v>1286</c:v>
                </c:pt>
                <c:pt idx="8">
                  <c:v>1242</c:v>
                </c:pt>
                <c:pt idx="9">
                  <c:v>1185</c:v>
                </c:pt>
                <c:pt idx="10">
                  <c:v>1128</c:v>
                </c:pt>
                <c:pt idx="12">
                  <c:v>1089</c:v>
                </c:pt>
                <c:pt idx="13">
                  <c:v>1091</c:v>
                </c:pt>
                <c:pt idx="14">
                  <c:v>1137</c:v>
                </c:pt>
                <c:pt idx="15">
                  <c:v>1125</c:v>
                </c:pt>
                <c:pt idx="16">
                  <c:v>1134</c:v>
                </c:pt>
                <c:pt idx="18">
                  <c:v>1118</c:v>
                </c:pt>
                <c:pt idx="19">
                  <c:v>1037</c:v>
                </c:pt>
                <c:pt idx="20">
                  <c:v>1057</c:v>
                </c:pt>
                <c:pt idx="21">
                  <c:v>1042</c:v>
                </c:pt>
                <c:pt idx="22">
                  <c:v>1067</c:v>
                </c:pt>
                <c:pt idx="23">
                  <c:v>1161</c:v>
                </c:pt>
                <c:pt idx="24">
                  <c:v>1204</c:v>
                </c:pt>
                <c:pt idx="25">
                  <c:v>1244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'[2]EnrTrends07-1'!$O$6</c:f>
              <c:strCache>
                <c:ptCount val="1"/>
                <c:pt idx="0">
                  <c:v>Freshmen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'[2]EnrTrends07-1'!$O$9:$O$34</c:f>
              <c:numCache>
                <c:ptCount val="26"/>
                <c:pt idx="0">
                  <c:v>382</c:v>
                </c:pt>
                <c:pt idx="1">
                  <c:v>367</c:v>
                </c:pt>
                <c:pt idx="2">
                  <c:v>341</c:v>
                </c:pt>
                <c:pt idx="3">
                  <c:v>422</c:v>
                </c:pt>
                <c:pt idx="4">
                  <c:v>377</c:v>
                </c:pt>
                <c:pt idx="6">
                  <c:v>406</c:v>
                </c:pt>
                <c:pt idx="7">
                  <c:v>388</c:v>
                </c:pt>
                <c:pt idx="8">
                  <c:v>357</c:v>
                </c:pt>
                <c:pt idx="9">
                  <c:v>370</c:v>
                </c:pt>
                <c:pt idx="10">
                  <c:v>335</c:v>
                </c:pt>
                <c:pt idx="12">
                  <c:v>288</c:v>
                </c:pt>
                <c:pt idx="13">
                  <c:v>312</c:v>
                </c:pt>
                <c:pt idx="14">
                  <c:v>320</c:v>
                </c:pt>
                <c:pt idx="15">
                  <c:v>293</c:v>
                </c:pt>
                <c:pt idx="16">
                  <c:v>279</c:v>
                </c:pt>
                <c:pt idx="18">
                  <c:v>265</c:v>
                </c:pt>
                <c:pt idx="19">
                  <c:v>262</c:v>
                </c:pt>
                <c:pt idx="20">
                  <c:v>312</c:v>
                </c:pt>
                <c:pt idx="21">
                  <c:v>269</c:v>
                </c:pt>
                <c:pt idx="22">
                  <c:v>285</c:v>
                </c:pt>
                <c:pt idx="23">
                  <c:v>350</c:v>
                </c:pt>
                <c:pt idx="24">
                  <c:v>342</c:v>
                </c:pt>
                <c:pt idx="25">
                  <c:v>337</c:v>
                </c:pt>
              </c:numCache>
            </c:numRef>
          </c:val>
          <c:smooth val="0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  <c:max val="14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Enrollment Trends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65"/>
          <c:w val="0.92625"/>
          <c:h val="0.88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UPDATE!$S$64:$S$78</c:f>
              <c:numCache/>
            </c:numRef>
          </c:cat>
          <c:val>
            <c:numRef>
              <c:f>UPDATE!$T$64:$T$78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UPDATE!$S$64:$S$78</c:f>
              <c:numCache/>
            </c:numRef>
          </c:cat>
          <c:val>
            <c:numRef>
              <c:f>UPDATE!$U$64:$U$78</c:f>
              <c:numCache/>
            </c:numRef>
          </c:val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31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Men and Women Over Time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825"/>
          <c:w val="0.96525"/>
          <c:h val="0.7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UPDATE2!$U$4:$U$5</c:f>
              <c:strCache>
                <c:ptCount val="1"/>
                <c:pt idx="0">
                  <c:v>% of Men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UPDATE2!$T$29:$T$52</c:f>
              <c:numCache/>
            </c:numRef>
          </c:cat>
          <c:val>
            <c:numRef>
              <c:f>UPDATE2!$U$29:$U$52</c:f>
              <c:numCache/>
            </c:numRef>
          </c:val>
        </c:ser>
        <c:ser>
          <c:idx val="1"/>
          <c:order val="1"/>
          <c:tx>
            <c:strRef>
              <c:f>UPDATE2!$V$4:$V$5</c:f>
              <c:strCache>
                <c:ptCount val="1"/>
                <c:pt idx="0">
                  <c:v>% of Women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UPDATE2!$T$29:$T$52</c:f>
              <c:numCache/>
            </c:numRef>
          </c:cat>
          <c:val>
            <c:numRef>
              <c:f>UPDATE2!$V$29:$V$52</c:f>
              <c:numCache/>
            </c:numRef>
          </c:val>
        </c:ser>
        <c:overlap val="100"/>
        <c:gapWidth val="75"/>
        <c:axId val="57162339"/>
        <c:axId val="44699004"/>
      </c:bar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4699004"/>
        <c:crosses val="autoZero"/>
        <c:auto val="0"/>
        <c:lblOffset val="100"/>
        <c:tickLblSkip val="1"/>
        <c:noMultiLvlLbl val="0"/>
      </c:catAx>
      <c:valAx>
        <c:axId val="4469900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6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1825"/>
          <c:w val="0.256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of Degree and Non-Degree 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9"/>
          <c:w val="0.96775"/>
          <c:h val="0.7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UPDATE2!$Y$5</c:f>
              <c:strCache>
                <c:ptCount val="1"/>
                <c:pt idx="0">
                  <c:v>Degree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UPDATE2!$X$29:$X$52</c:f>
              <c:numCache/>
            </c:numRef>
          </c:cat>
          <c:val>
            <c:numRef>
              <c:f>UPDATE2!$Y$29:$Y$52</c:f>
              <c:numCache/>
            </c:numRef>
          </c:val>
        </c:ser>
        <c:ser>
          <c:idx val="1"/>
          <c:order val="1"/>
          <c:tx>
            <c:strRef>
              <c:f>UPDATE2!$Z$5</c:f>
              <c:strCache>
                <c:ptCount val="1"/>
                <c:pt idx="0">
                  <c:v>Non-Degree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UPDATE2!$X$29:$X$52</c:f>
              <c:numCache/>
            </c:numRef>
          </c:cat>
          <c:val>
            <c:numRef>
              <c:f>UPDATE2!$Z$29:$Z$52</c:f>
              <c:numCache/>
            </c:numRef>
          </c:val>
        </c:ser>
        <c:overlap val="100"/>
        <c:gapWidth val="75"/>
        <c:axId val="66746717"/>
        <c:axId val="63849542"/>
      </c:bar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46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"/>
          <c:y val="0.918"/>
          <c:w val="0.215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49</xdr:row>
      <xdr:rowOff>0</xdr:rowOff>
    </xdr:from>
    <xdr:to>
      <xdr:col>10</xdr:col>
      <xdr:colOff>581025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6675" y="491490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58</xdr:row>
      <xdr:rowOff>19050</xdr:rowOff>
    </xdr:from>
    <xdr:to>
      <xdr:col>9</xdr:col>
      <xdr:colOff>219075</xdr:colOff>
      <xdr:row>78</xdr:row>
      <xdr:rowOff>133350</xdr:rowOff>
    </xdr:to>
    <xdr:graphicFrame>
      <xdr:nvGraphicFramePr>
        <xdr:cNvPr id="2" name="Chart 8"/>
        <xdr:cNvGraphicFramePr/>
      </xdr:nvGraphicFramePr>
      <xdr:xfrm>
        <a:off x="152400" y="6410325"/>
        <a:ext cx="56483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28575</xdr:rowOff>
    </xdr:from>
    <xdr:to>
      <xdr:col>7</xdr:col>
      <xdr:colOff>238125</xdr:colOff>
      <xdr:row>72</xdr:row>
      <xdr:rowOff>85725</xdr:rowOff>
    </xdr:to>
    <xdr:graphicFrame>
      <xdr:nvGraphicFramePr>
        <xdr:cNvPr id="1" name="Chart 3"/>
        <xdr:cNvGraphicFramePr/>
      </xdr:nvGraphicFramePr>
      <xdr:xfrm>
        <a:off x="0" y="5991225"/>
        <a:ext cx="40671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56</xdr:row>
      <xdr:rowOff>38100</xdr:rowOff>
    </xdr:from>
    <xdr:to>
      <xdr:col>17</xdr:col>
      <xdr:colOff>381000</xdr:colOff>
      <xdr:row>72</xdr:row>
      <xdr:rowOff>85725</xdr:rowOff>
    </xdr:to>
    <xdr:graphicFrame>
      <xdr:nvGraphicFramePr>
        <xdr:cNvPr id="2" name="Chart 4"/>
        <xdr:cNvGraphicFramePr/>
      </xdr:nvGraphicFramePr>
      <xdr:xfrm>
        <a:off x="4133850" y="6000750"/>
        <a:ext cx="42862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rategic%20Indicators\1-Excess(Deficit)Reven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actBook\FactBook0809\EnrollmentSummary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99"/>
      <sheetName val="Finance FY99 DE"/>
      <sheetName val="Comparison95"/>
      <sheetName val="Historica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10">
          <cell r="C10" t="str">
            <v>FICE</v>
          </cell>
          <cell r="D10" t="str">
            <v>Carnegie</v>
          </cell>
        </row>
        <row r="11">
          <cell r="C11">
            <v>3229</v>
          </cell>
          <cell r="D11" t="str">
            <v>BAI</v>
          </cell>
          <cell r="L11">
            <v>1484564</v>
          </cell>
          <cell r="M11">
            <v>35479072</v>
          </cell>
          <cell r="N11">
            <v>0.04184337177702957</v>
          </cell>
          <cell r="P11">
            <v>36963636</v>
          </cell>
        </row>
        <row r="12">
          <cell r="C12">
            <v>3230</v>
          </cell>
          <cell r="D12" t="str">
            <v>BAI</v>
          </cell>
          <cell r="L12">
            <v>6198865</v>
          </cell>
          <cell r="M12">
            <v>153398955</v>
          </cell>
          <cell r="N12">
            <v>0.04041008623559398</v>
          </cell>
          <cell r="P12">
            <v>159597820</v>
          </cell>
        </row>
        <row r="13">
          <cell r="C13">
            <v>3835</v>
          </cell>
          <cell r="D13" t="str">
            <v>BAI</v>
          </cell>
          <cell r="L13">
            <v>2512812</v>
          </cell>
          <cell r="M13">
            <v>119487713</v>
          </cell>
          <cell r="N13">
            <v>0.021029877774964192</v>
          </cell>
          <cell r="P13">
            <v>122000525</v>
          </cell>
        </row>
        <row r="14">
          <cell r="C14">
            <v>1961</v>
          </cell>
          <cell r="D14" t="str">
            <v>BAI</v>
          </cell>
          <cell r="L14">
            <v>22148480</v>
          </cell>
          <cell r="M14">
            <v>171588508</v>
          </cell>
          <cell r="N14">
            <v>0.12907904065463405</v>
          </cell>
          <cell r="P14">
            <v>193736988</v>
          </cell>
        </row>
        <row r="15">
          <cell r="C15">
            <v>3037</v>
          </cell>
          <cell r="D15" t="str">
            <v>BAI</v>
          </cell>
          <cell r="L15">
            <v>20178644</v>
          </cell>
          <cell r="M15">
            <v>266008141</v>
          </cell>
          <cell r="N15">
            <v>0.07585724227891205</v>
          </cell>
          <cell r="P15">
            <v>286186785</v>
          </cell>
        </row>
        <row r="16">
          <cell r="C16">
            <v>1347</v>
          </cell>
          <cell r="D16" t="str">
            <v>BAI</v>
          </cell>
          <cell r="L16">
            <v>63164213</v>
          </cell>
          <cell r="M16">
            <v>402874928</v>
          </cell>
          <cell r="N16">
            <v>0.15678367803518417</v>
          </cell>
          <cell r="P16">
            <v>466039141</v>
          </cell>
        </row>
        <row r="17">
          <cell r="C17">
            <v>1379</v>
          </cell>
          <cell r="D17" t="str">
            <v>BAI</v>
          </cell>
          <cell r="L17">
            <v>24930060</v>
          </cell>
          <cell r="M17">
            <v>165958073</v>
          </cell>
          <cell r="N17">
            <v>0.15021902550049493</v>
          </cell>
          <cell r="P17">
            <v>190888133</v>
          </cell>
        </row>
        <row r="18">
          <cell r="C18">
            <v>3253</v>
          </cell>
          <cell r="D18" t="str">
            <v>BAI</v>
          </cell>
          <cell r="L18">
            <v>7724555</v>
          </cell>
          <cell r="M18">
            <v>196771911</v>
          </cell>
          <cell r="N18">
            <v>0.039256390613597286</v>
          </cell>
          <cell r="P18">
            <v>204496466</v>
          </cell>
        </row>
        <row r="19">
          <cell r="C19">
            <v>3265</v>
          </cell>
          <cell r="D19" t="str">
            <v>BAI</v>
          </cell>
          <cell r="L19">
            <v>11726000</v>
          </cell>
          <cell r="M19">
            <v>305404000</v>
          </cell>
          <cell r="N19">
            <v>0.03839504394179513</v>
          </cell>
          <cell r="P19">
            <v>317130000</v>
          </cell>
        </row>
        <row r="20">
          <cell r="C20">
            <v>3268</v>
          </cell>
          <cell r="D20" t="str">
            <v>BAI</v>
          </cell>
          <cell r="L20">
            <v>15948994</v>
          </cell>
          <cell r="M20">
            <v>177834263</v>
          </cell>
          <cell r="N20">
            <v>0.08968459581942316</v>
          </cell>
          <cell r="P20">
            <v>193783257</v>
          </cell>
        </row>
        <row r="21">
          <cell r="C21">
            <v>2728</v>
          </cell>
          <cell r="D21" t="str">
            <v>BAI</v>
          </cell>
          <cell r="L21">
            <v>49567442</v>
          </cell>
          <cell r="M21">
            <v>386436132</v>
          </cell>
          <cell r="N21">
            <v>0.12826813513390617</v>
          </cell>
          <cell r="P21">
            <v>436003574</v>
          </cell>
        </row>
        <row r="22">
          <cell r="C22">
            <v>2731</v>
          </cell>
          <cell r="D22" t="str">
            <v>BAI</v>
          </cell>
          <cell r="L22">
            <v>9304417</v>
          </cell>
          <cell r="M22">
            <v>177474493</v>
          </cell>
          <cell r="N22">
            <v>0.05242678450699955</v>
          </cell>
          <cell r="P22">
            <v>186778910</v>
          </cell>
        </row>
        <row r="23">
          <cell r="C23">
            <v>3279</v>
          </cell>
          <cell r="D23" t="str">
            <v>BAI</v>
          </cell>
          <cell r="L23">
            <v>9825069</v>
          </cell>
          <cell r="M23">
            <v>83766817</v>
          </cell>
          <cell r="N23">
            <v>0.11729070474290554</v>
          </cell>
          <cell r="P23">
            <v>93591886</v>
          </cell>
        </row>
        <row r="24">
          <cell r="C24">
            <v>3065</v>
          </cell>
          <cell r="D24" t="str">
            <v>BAI</v>
          </cell>
          <cell r="L24">
            <v>20392747</v>
          </cell>
          <cell r="M24">
            <v>159350167</v>
          </cell>
          <cell r="N24">
            <v>0.12797443130385924</v>
          </cell>
          <cell r="P24">
            <v>179742914</v>
          </cell>
        </row>
        <row r="25">
          <cell r="C25">
            <v>3301</v>
          </cell>
          <cell r="D25" t="str">
            <v>BAI</v>
          </cell>
          <cell r="L25">
            <v>12240841</v>
          </cell>
          <cell r="M25">
            <v>95649820</v>
          </cell>
          <cell r="N25">
            <v>0.12797557799899675</v>
          </cell>
          <cell r="P25">
            <v>107890661</v>
          </cell>
        </row>
        <row r="26">
          <cell r="C26">
            <v>3304</v>
          </cell>
          <cell r="D26" t="str">
            <v>BAI</v>
          </cell>
          <cell r="L26">
            <v>21940521</v>
          </cell>
          <cell r="M26">
            <v>153941375</v>
          </cell>
          <cell r="N26">
            <v>0.1425251723261534</v>
          </cell>
          <cell r="P26">
            <v>175881896</v>
          </cell>
        </row>
        <row r="27">
          <cell r="C27">
            <v>2829</v>
          </cell>
          <cell r="D27" t="str">
            <v>BAI</v>
          </cell>
          <cell r="L27">
            <v>14301704</v>
          </cell>
          <cell r="M27">
            <v>252019431</v>
          </cell>
          <cell r="N27">
            <v>0.056748417942424446</v>
          </cell>
          <cell r="P27">
            <v>266321135</v>
          </cell>
        </row>
        <row r="28">
          <cell r="L28">
            <v>26724550</v>
          </cell>
          <cell r="M28">
            <v>315504594</v>
          </cell>
          <cell r="N28">
            <v>0.08470415489417564</v>
          </cell>
          <cell r="P28">
            <v>342229144</v>
          </cell>
        </row>
        <row r="29">
          <cell r="C29">
            <v>3534</v>
          </cell>
          <cell r="D29" t="str">
            <v>BAI</v>
          </cell>
          <cell r="L29">
            <v>11414433</v>
          </cell>
          <cell r="M29">
            <v>335869139</v>
          </cell>
          <cell r="N29">
            <v>0.033984762738204416</v>
          </cell>
          <cell r="P29">
            <v>347283572</v>
          </cell>
        </row>
        <row r="30">
          <cell r="C30">
            <v>3385</v>
          </cell>
          <cell r="D30" t="str">
            <v>BAI</v>
          </cell>
          <cell r="L30">
            <v>3662459</v>
          </cell>
          <cell r="M30">
            <v>146741259</v>
          </cell>
          <cell r="N30">
            <v>0.024958617807688294</v>
          </cell>
          <cell r="P30">
            <v>150403718</v>
          </cell>
        </row>
        <row r="31">
          <cell r="C31">
            <v>3389</v>
          </cell>
          <cell r="D31" t="str">
            <v>BAI</v>
          </cell>
          <cell r="L31">
            <v>5029336</v>
          </cell>
          <cell r="M31">
            <v>131397994</v>
          </cell>
          <cell r="N31">
            <v>0.03827559193940206</v>
          </cell>
          <cell r="P31">
            <v>136427330</v>
          </cell>
        </row>
        <row r="32">
          <cell r="L32">
            <v>27419763</v>
          </cell>
          <cell r="M32">
            <v>126952846</v>
          </cell>
          <cell r="N32">
            <v>0.21598383859783654</v>
          </cell>
          <cell r="P32">
            <v>154372609</v>
          </cell>
        </row>
        <row r="33">
          <cell r="C33">
            <v>3143</v>
          </cell>
          <cell r="D33" t="str">
            <v>BAI</v>
          </cell>
          <cell r="L33">
            <v>9670911</v>
          </cell>
          <cell r="M33">
            <v>113103599</v>
          </cell>
          <cell r="N33">
            <v>0.08550489184698712</v>
          </cell>
          <cell r="P33">
            <v>122774510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rTrends07-TotalVsOnCampus"/>
      <sheetName val="EnrSum07FA"/>
      <sheetName val="EnrTrends07-1"/>
      <sheetName val="EnrTrends07-2"/>
      <sheetName val="1933-1973"/>
      <sheetName val="EnrSum06FA-ALL"/>
      <sheetName val="EnrSum06FA"/>
      <sheetName val="EnrTrends06-1"/>
      <sheetName val="Pg2,3-DetailFA06"/>
      <sheetName val="EnrSum05FA-ALL"/>
      <sheetName val="EnrTrends05-1"/>
      <sheetName val="EnrTrends05-2"/>
      <sheetName val="EnrSum04FA-ALL"/>
      <sheetName val="EnrTrends04-1"/>
      <sheetName val="EnrTrends04-2"/>
      <sheetName val="EnrSum03FA-ALL"/>
      <sheetName val="EnrTrends03-1"/>
      <sheetName val="EnrTrends03-2"/>
      <sheetName val="EnrSum02FA-ALL"/>
      <sheetName val="EnrSum02FA"/>
      <sheetName val="EnrTrends02-1"/>
      <sheetName val="EnrTrends02-2"/>
      <sheetName val="EnrSum01FA"/>
      <sheetName val="EnrTrends01"/>
      <sheetName val="EnrTrends2-01"/>
      <sheetName val="EnrSum00FA"/>
      <sheetName val="EnrTrends00"/>
      <sheetName val="EnrTrends2-00"/>
    </sheetNames>
    <sheetDataSet>
      <sheetData sheetId="2">
        <row r="6">
          <cell r="N6" t="str">
            <v>Enrollment</v>
          </cell>
          <cell r="O6" t="str">
            <v>Freshmen</v>
          </cell>
        </row>
        <row r="9">
          <cell r="N9">
            <v>1149</v>
          </cell>
          <cell r="O9">
            <v>382</v>
          </cell>
        </row>
        <row r="10">
          <cell r="N10">
            <v>1130</v>
          </cell>
          <cell r="O10">
            <v>367</v>
          </cell>
        </row>
        <row r="11">
          <cell r="N11">
            <v>1141</v>
          </cell>
          <cell r="O11">
            <v>341</v>
          </cell>
        </row>
        <row r="12">
          <cell r="N12">
            <v>1264</v>
          </cell>
          <cell r="O12">
            <v>422</v>
          </cell>
        </row>
        <row r="13">
          <cell r="N13">
            <v>1283</v>
          </cell>
          <cell r="O13">
            <v>377</v>
          </cell>
        </row>
        <row r="15">
          <cell r="N15">
            <v>1274</v>
          </cell>
          <cell r="O15">
            <v>406</v>
          </cell>
        </row>
        <row r="16">
          <cell r="N16">
            <v>1286</v>
          </cell>
          <cell r="O16">
            <v>388</v>
          </cell>
        </row>
        <row r="17">
          <cell r="N17">
            <v>1242</v>
          </cell>
          <cell r="O17">
            <v>357</v>
          </cell>
        </row>
        <row r="18">
          <cell r="N18">
            <v>1185</v>
          </cell>
          <cell r="O18">
            <v>370</v>
          </cell>
        </row>
        <row r="19">
          <cell r="N19">
            <v>1128</v>
          </cell>
          <cell r="O19">
            <v>335</v>
          </cell>
        </row>
        <row r="21">
          <cell r="N21">
            <v>1089</v>
          </cell>
          <cell r="O21">
            <v>288</v>
          </cell>
        </row>
        <row r="22">
          <cell r="N22">
            <v>1091</v>
          </cell>
          <cell r="O22">
            <v>312</v>
          </cell>
        </row>
        <row r="23">
          <cell r="N23">
            <v>1137</v>
          </cell>
          <cell r="O23">
            <v>320</v>
          </cell>
        </row>
        <row r="24">
          <cell r="N24">
            <v>1125</v>
          </cell>
          <cell r="O24">
            <v>293</v>
          </cell>
        </row>
        <row r="25">
          <cell r="N25">
            <v>1134</v>
          </cell>
          <cell r="O25">
            <v>279</v>
          </cell>
        </row>
        <row r="27">
          <cell r="N27">
            <v>1118</v>
          </cell>
          <cell r="O27">
            <v>265</v>
          </cell>
        </row>
        <row r="28">
          <cell r="N28">
            <v>1037</v>
          </cell>
          <cell r="O28">
            <v>262</v>
          </cell>
        </row>
        <row r="29">
          <cell r="N29">
            <v>1057</v>
          </cell>
          <cell r="O29">
            <v>312</v>
          </cell>
        </row>
        <row r="30">
          <cell r="N30">
            <v>1042</v>
          </cell>
          <cell r="O30">
            <v>269</v>
          </cell>
        </row>
        <row r="31">
          <cell r="N31">
            <v>1067</v>
          </cell>
          <cell r="O31">
            <v>285</v>
          </cell>
        </row>
        <row r="32">
          <cell r="N32">
            <v>1161</v>
          </cell>
          <cell r="O32">
            <v>350</v>
          </cell>
        </row>
        <row r="33">
          <cell r="N33">
            <v>1204</v>
          </cell>
          <cell r="O33">
            <v>342</v>
          </cell>
        </row>
        <row r="34">
          <cell r="N34">
            <v>1244</v>
          </cell>
          <cell r="O34">
            <v>337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rTrends0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view="pageLayout" workbookViewId="0" topLeftCell="A1">
      <selection activeCell="L44" sqref="L44"/>
    </sheetView>
  </sheetViews>
  <sheetFormatPr defaultColWidth="9.140625" defaultRowHeight="12"/>
  <cols>
    <col min="1" max="2" width="5.00390625" style="1" customWidth="1"/>
    <col min="3" max="3" width="4.28125" style="1" customWidth="1"/>
    <col min="4" max="4" width="15.7109375" style="1" customWidth="1"/>
    <col min="5" max="5" width="13.421875" style="1" customWidth="1"/>
    <col min="6" max="6" width="11.57421875" style="1" customWidth="1"/>
    <col min="7" max="7" width="12.140625" style="1" customWidth="1"/>
    <col min="8" max="8" width="11.421875" style="1" customWidth="1"/>
    <col min="9" max="9" width="3.00390625" style="1" customWidth="1"/>
    <col min="10" max="10" width="9.140625" style="1" customWidth="1"/>
    <col min="11" max="11" width="10.8515625" style="1" customWidth="1"/>
    <col min="12" max="16384" width="9.140625" style="1" customWidth="1"/>
  </cols>
  <sheetData>
    <row r="1" spans="1:10" ht="15.75">
      <c r="A1" s="470" t="s">
        <v>157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5">
      <c r="A2" s="471" t="s">
        <v>168</v>
      </c>
      <c r="B2" s="471"/>
      <c r="C2" s="471"/>
      <c r="D2" s="471"/>
      <c r="E2" s="471"/>
      <c r="F2" s="471"/>
      <c r="G2" s="471"/>
      <c r="H2" s="471"/>
      <c r="I2" s="471"/>
      <c r="J2" s="471"/>
    </row>
    <row r="3" spans="6:8" ht="10.5" customHeight="1">
      <c r="F3" s="2"/>
      <c r="G3" s="2"/>
      <c r="H3" s="2"/>
    </row>
    <row r="4" spans="1:2" ht="15">
      <c r="A4" s="3" t="s">
        <v>0</v>
      </c>
      <c r="B4" s="4" t="s">
        <v>112</v>
      </c>
    </row>
    <row r="5" ht="6" customHeight="1">
      <c r="J5" s="2"/>
    </row>
    <row r="6" spans="1:6" ht="12.75">
      <c r="A6" s="3"/>
      <c r="B6" s="5" t="s">
        <v>100</v>
      </c>
      <c r="F6" s="151"/>
    </row>
    <row r="7" spans="2:10" ht="12.75">
      <c r="B7" s="2" t="s">
        <v>1</v>
      </c>
      <c r="C7" s="1" t="s">
        <v>2</v>
      </c>
      <c r="H7" s="6"/>
      <c r="J7" s="7">
        <v>967</v>
      </c>
    </row>
    <row r="8" spans="2:10" ht="12.75">
      <c r="B8" s="2"/>
      <c r="D8" s="151" t="s">
        <v>139</v>
      </c>
      <c r="F8" s="6"/>
      <c r="H8" s="7">
        <v>32</v>
      </c>
      <c r="J8" s="6"/>
    </row>
    <row r="9" spans="8:10" ht="6.75" customHeight="1">
      <c r="H9" s="8"/>
      <c r="J9" s="6"/>
    </row>
    <row r="10" spans="2:11" ht="12.75">
      <c r="B10" s="2" t="s">
        <v>3</v>
      </c>
      <c r="C10" s="1" t="s">
        <v>4</v>
      </c>
      <c r="G10" s="224"/>
      <c r="H10" s="6"/>
      <c r="J10" s="7">
        <v>23</v>
      </c>
      <c r="K10" s="5"/>
    </row>
    <row r="11" spans="2:11" ht="12.75">
      <c r="B11" s="2"/>
      <c r="D11" s="151" t="s">
        <v>140</v>
      </c>
      <c r="H11" s="7">
        <v>4</v>
      </c>
      <c r="J11" s="6"/>
      <c r="K11" s="5"/>
    </row>
    <row r="12" spans="2:11" ht="12.75">
      <c r="B12" s="2"/>
      <c r="D12" s="151" t="s">
        <v>166</v>
      </c>
      <c r="H12" s="12">
        <v>3</v>
      </c>
      <c r="J12" s="6"/>
      <c r="K12" s="5"/>
    </row>
    <row r="13" spans="2:11" ht="12.75">
      <c r="B13" s="225" t="s">
        <v>146</v>
      </c>
      <c r="C13" s="151" t="s">
        <v>147</v>
      </c>
      <c r="H13" s="6"/>
      <c r="J13" s="7">
        <v>3</v>
      </c>
      <c r="K13" s="5"/>
    </row>
    <row r="14" ht="6.75" customHeight="1">
      <c r="J14" s="6"/>
    </row>
    <row r="15" spans="4:11" ht="13.5" thickBot="1">
      <c r="D15" s="224"/>
      <c r="F15" s="5" t="s">
        <v>7</v>
      </c>
      <c r="K15" s="13">
        <f>SUM(J7,J10,J13)</f>
        <v>993</v>
      </c>
    </row>
    <row r="16" spans="6:10" ht="9.75" customHeight="1" thickTop="1">
      <c r="F16" s="5"/>
      <c r="J16" s="11"/>
    </row>
    <row r="17" spans="1:10" ht="12.75">
      <c r="A17" s="5"/>
      <c r="B17" s="5" t="s">
        <v>8</v>
      </c>
      <c r="J17" s="2"/>
    </row>
    <row r="18" ht="6.75" customHeight="1">
      <c r="J18" s="2"/>
    </row>
    <row r="19" spans="2:10" ht="12.75">
      <c r="B19" s="225" t="s">
        <v>6</v>
      </c>
      <c r="C19" s="1" t="s">
        <v>10</v>
      </c>
      <c r="J19" s="7">
        <v>366</v>
      </c>
    </row>
    <row r="20" spans="2:10" ht="12.75">
      <c r="B20" s="2"/>
      <c r="D20" s="14" t="s">
        <v>11</v>
      </c>
      <c r="E20" s="7">
        <v>159</v>
      </c>
      <c r="F20" s="15" t="s">
        <v>114</v>
      </c>
      <c r="G20" s="16">
        <v>0</v>
      </c>
      <c r="J20" s="6"/>
    </row>
    <row r="21" spans="2:7" ht="12.75">
      <c r="B21" s="2"/>
      <c r="D21" s="14" t="s">
        <v>12</v>
      </c>
      <c r="E21" s="12">
        <v>207</v>
      </c>
      <c r="F21" s="15" t="s">
        <v>114</v>
      </c>
      <c r="G21" s="16">
        <v>0</v>
      </c>
    </row>
    <row r="22" spans="2:7" s="18" customFormat="1" ht="12.75" hidden="1">
      <c r="B22" s="17"/>
      <c r="C22" s="18" t="s">
        <v>123</v>
      </c>
      <c r="E22" s="19"/>
      <c r="F22" s="20"/>
      <c r="G22" s="21"/>
    </row>
    <row r="23" spans="2:7" s="18" customFormat="1" ht="12.75">
      <c r="B23" s="17"/>
      <c r="F23" s="153" t="s">
        <v>113</v>
      </c>
      <c r="G23" s="21">
        <v>1</v>
      </c>
    </row>
    <row r="24" ht="6.75" customHeight="1">
      <c r="J24" s="2"/>
    </row>
    <row r="25" spans="2:10" ht="12.75">
      <c r="B25" s="225" t="s">
        <v>9</v>
      </c>
      <c r="C25" s="151" t="s">
        <v>138</v>
      </c>
      <c r="F25" s="2"/>
      <c r="J25" s="7">
        <v>20</v>
      </c>
    </row>
    <row r="26" ht="6.75" customHeight="1">
      <c r="J26" s="2"/>
    </row>
    <row r="27" spans="2:10" ht="12.75">
      <c r="B27" s="225" t="s">
        <v>13</v>
      </c>
      <c r="C27" s="1" t="s">
        <v>14</v>
      </c>
      <c r="F27" s="2"/>
      <c r="J27" s="7">
        <v>27</v>
      </c>
    </row>
    <row r="28" ht="6.75" customHeight="1">
      <c r="J28" s="2"/>
    </row>
    <row r="29" spans="2:10" ht="12.75">
      <c r="B29" s="225" t="s">
        <v>164</v>
      </c>
      <c r="C29" s="1" t="s">
        <v>15</v>
      </c>
      <c r="F29" s="2"/>
      <c r="G29" s="233"/>
      <c r="J29" s="7">
        <v>61</v>
      </c>
    </row>
    <row r="30" spans="2:11" ht="12.75">
      <c r="B30" s="225" t="s">
        <v>165</v>
      </c>
      <c r="C30" s="151" t="s">
        <v>147</v>
      </c>
      <c r="H30" s="6"/>
      <c r="J30" s="7">
        <v>1</v>
      </c>
      <c r="K30" s="5"/>
    </row>
    <row r="31" spans="2:10" ht="12.75" hidden="1">
      <c r="B31" s="2" t="s">
        <v>9</v>
      </c>
      <c r="C31" s="1" t="s">
        <v>16</v>
      </c>
      <c r="J31" s="7">
        <v>0</v>
      </c>
    </row>
    <row r="32" ht="6.75" customHeight="1" hidden="1">
      <c r="J32" s="2"/>
    </row>
    <row r="33" spans="6:11" ht="13.5" thickBot="1">
      <c r="F33" s="5" t="s">
        <v>137</v>
      </c>
      <c r="K33" s="13">
        <f>SUM(J19:K31)</f>
        <v>475</v>
      </c>
    </row>
    <row r="34" ht="9" customHeight="1" thickTop="1">
      <c r="J34" s="2"/>
    </row>
    <row r="35" spans="4:11" ht="15">
      <c r="D35" s="472" t="s">
        <v>148</v>
      </c>
      <c r="E35" s="473"/>
      <c r="F35" s="474"/>
      <c r="G35" s="474"/>
      <c r="H35" s="474"/>
      <c r="I35" s="474"/>
      <c r="J35" s="474"/>
      <c r="K35" s="22">
        <f>K15+K33-J13-J30</f>
        <v>1464</v>
      </c>
    </row>
    <row r="36" spans="4:11" ht="15">
      <c r="D36" s="472" t="s">
        <v>149</v>
      </c>
      <c r="E36" s="473"/>
      <c r="F36" s="474"/>
      <c r="G36" s="474"/>
      <c r="H36" s="474"/>
      <c r="I36" s="474"/>
      <c r="J36" s="474"/>
      <c r="K36" s="22">
        <f>K15+K33</f>
        <v>1468</v>
      </c>
    </row>
    <row r="37" spans="1:10" ht="15">
      <c r="A37" s="5" t="s">
        <v>17</v>
      </c>
      <c r="B37" s="4" t="s">
        <v>136</v>
      </c>
      <c r="J37" s="2"/>
    </row>
    <row r="38" ht="6.75" customHeight="1">
      <c r="J38" s="2"/>
    </row>
    <row r="39" spans="2:10" ht="12.75">
      <c r="B39" s="2" t="s">
        <v>1</v>
      </c>
      <c r="C39" s="151" t="s">
        <v>141</v>
      </c>
      <c r="J39" s="7">
        <v>22</v>
      </c>
    </row>
    <row r="40" ht="6.75" customHeight="1">
      <c r="J40" s="2"/>
    </row>
    <row r="41" spans="2:12" ht="12.75">
      <c r="B41" s="2" t="s">
        <v>3</v>
      </c>
      <c r="C41" s="1" t="s">
        <v>18</v>
      </c>
      <c r="J41" s="7">
        <v>42</v>
      </c>
      <c r="L41" s="1">
        <f>22+42</f>
        <v>64</v>
      </c>
    </row>
    <row r="42" spans="2:10" ht="6.75" customHeight="1">
      <c r="B42" s="2"/>
      <c r="J42" s="6"/>
    </row>
    <row r="43" spans="2:12" ht="12.75">
      <c r="B43" s="2" t="s">
        <v>5</v>
      </c>
      <c r="C43" s="1" t="s">
        <v>19</v>
      </c>
      <c r="J43" s="7">
        <v>0</v>
      </c>
      <c r="L43" s="1">
        <f>1532-64</f>
        <v>1468</v>
      </c>
    </row>
    <row r="44" ht="6.75" customHeight="1">
      <c r="J44" s="2"/>
    </row>
    <row r="45" spans="4:11" ht="15" customHeight="1">
      <c r="D45" s="216"/>
      <c r="E45" s="217"/>
      <c r="F45" s="217"/>
      <c r="G45" s="217"/>
      <c r="H45" s="217"/>
      <c r="I45" s="217"/>
      <c r="J45" s="218" t="s">
        <v>133</v>
      </c>
      <c r="K45" s="219">
        <f>SUM(J39:J43)</f>
        <v>64</v>
      </c>
    </row>
    <row r="46" ht="12.75" customHeight="1">
      <c r="J46" s="2"/>
    </row>
    <row r="47" ht="13.5" thickBot="1">
      <c r="J47" s="2"/>
    </row>
    <row r="48" spans="1:11" ht="16.5" thickBot="1">
      <c r="A48" s="5"/>
      <c r="D48" s="1" t="s">
        <v>20</v>
      </c>
      <c r="F48" s="220"/>
      <c r="G48" s="221"/>
      <c r="H48" s="221"/>
      <c r="I48" s="222" t="s">
        <v>21</v>
      </c>
      <c r="J48" s="221"/>
      <c r="K48" s="223">
        <f>SUM(K36,K45)</f>
        <v>1532</v>
      </c>
    </row>
    <row r="50" spans="1:10" ht="15.75" thickBot="1">
      <c r="A50" s="5" t="s">
        <v>59</v>
      </c>
      <c r="B50" s="4" t="s">
        <v>145</v>
      </c>
      <c r="J50" s="225"/>
    </row>
    <row r="51" spans="3:11" ht="13.5" thickBot="1">
      <c r="C51" s="155" t="s">
        <v>106</v>
      </c>
      <c r="D51" s="156"/>
      <c r="E51" s="190"/>
      <c r="F51" s="185" t="s">
        <v>108</v>
      </c>
      <c r="G51" s="158" t="s">
        <v>109</v>
      </c>
      <c r="H51" s="157" t="s">
        <v>107</v>
      </c>
      <c r="I51" s="475"/>
      <c r="J51" s="475"/>
      <c r="K51" s="76"/>
    </row>
    <row r="52" spans="3:11" ht="13.5" thickTop="1">
      <c r="C52" s="160" t="s">
        <v>101</v>
      </c>
      <c r="D52" s="161"/>
      <c r="E52" s="188"/>
      <c r="F52" s="183">
        <v>29</v>
      </c>
      <c r="G52" s="195">
        <v>1</v>
      </c>
      <c r="H52" s="229">
        <f>SUM(F52:G52)</f>
        <v>30</v>
      </c>
      <c r="I52" s="476"/>
      <c r="J52" s="476"/>
      <c r="K52" s="154"/>
    </row>
    <row r="53" spans="3:11" ht="12.75">
      <c r="C53" s="162" t="s">
        <v>115</v>
      </c>
      <c r="D53" s="8"/>
      <c r="E53" s="188"/>
      <c r="F53" s="186">
        <v>0</v>
      </c>
      <c r="G53" s="196">
        <v>0</v>
      </c>
      <c r="H53" s="230">
        <f>SUM(F53:G53)</f>
        <v>0</v>
      </c>
      <c r="I53" s="476"/>
      <c r="J53" s="476"/>
      <c r="K53" s="154"/>
    </row>
    <row r="54" spans="3:11" ht="12.75">
      <c r="C54" s="162" t="s">
        <v>104</v>
      </c>
      <c r="D54" s="8"/>
      <c r="E54" s="188"/>
      <c r="F54" s="186">
        <v>17</v>
      </c>
      <c r="G54" s="196">
        <v>0</v>
      </c>
      <c r="H54" s="230">
        <f aca="true" t="shared" si="0" ref="H54:H65">SUM(F54:G54)</f>
        <v>17</v>
      </c>
      <c r="I54" s="476"/>
      <c r="J54" s="476"/>
      <c r="K54" s="154"/>
    </row>
    <row r="55" spans="3:11" ht="12.75">
      <c r="C55" s="162" t="s">
        <v>105</v>
      </c>
      <c r="D55" s="8"/>
      <c r="E55" s="188"/>
      <c r="F55" s="186">
        <v>0</v>
      </c>
      <c r="G55" s="196">
        <v>4</v>
      </c>
      <c r="H55" s="230">
        <f t="shared" si="0"/>
        <v>4</v>
      </c>
      <c r="I55" s="476"/>
      <c r="J55" s="476"/>
      <c r="K55" s="154"/>
    </row>
    <row r="56" spans="3:11" ht="6.75" customHeight="1">
      <c r="C56" s="162"/>
      <c r="D56" s="8"/>
      <c r="E56" s="188"/>
      <c r="F56" s="186"/>
      <c r="G56" s="196"/>
      <c r="H56" s="230"/>
      <c r="I56" s="6"/>
      <c r="J56" s="6"/>
      <c r="K56" s="154"/>
    </row>
    <row r="57" spans="3:11" ht="12.75">
      <c r="C57" s="162" t="s">
        <v>103</v>
      </c>
      <c r="D57" s="8"/>
      <c r="E57" s="188"/>
      <c r="F57" s="186">
        <v>0</v>
      </c>
      <c r="G57" s="196">
        <v>45</v>
      </c>
      <c r="H57" s="230">
        <f t="shared" si="0"/>
        <v>45</v>
      </c>
      <c r="I57" s="476"/>
      <c r="J57" s="476"/>
      <c r="K57" s="154"/>
    </row>
    <row r="58" spans="3:11" ht="12.75">
      <c r="C58" s="184" t="s">
        <v>134</v>
      </c>
      <c r="D58" s="8"/>
      <c r="E58" s="188"/>
      <c r="F58" s="186">
        <v>12</v>
      </c>
      <c r="G58" s="196">
        <v>6</v>
      </c>
      <c r="H58" s="230">
        <f t="shared" si="0"/>
        <v>18</v>
      </c>
      <c r="I58" s="476"/>
      <c r="J58" s="476"/>
      <c r="K58" s="154"/>
    </row>
    <row r="59" spans="3:11" ht="12.75">
      <c r="C59" s="162" t="s">
        <v>116</v>
      </c>
      <c r="D59" s="8"/>
      <c r="E59" s="188"/>
      <c r="F59" s="186">
        <v>5</v>
      </c>
      <c r="G59" s="196">
        <v>0</v>
      </c>
      <c r="H59" s="230">
        <f t="shared" si="0"/>
        <v>5</v>
      </c>
      <c r="I59" s="476"/>
      <c r="J59" s="476"/>
      <c r="K59" s="154"/>
    </row>
    <row r="60" spans="3:11" ht="12.75">
      <c r="C60" s="184" t="s">
        <v>142</v>
      </c>
      <c r="D60" s="8"/>
      <c r="E60" s="188"/>
      <c r="F60" s="186">
        <v>0</v>
      </c>
      <c r="G60" s="196">
        <v>1</v>
      </c>
      <c r="H60" s="230">
        <f t="shared" si="0"/>
        <v>1</v>
      </c>
      <c r="I60" s="6"/>
      <c r="J60" s="6"/>
      <c r="K60" s="154"/>
    </row>
    <row r="61" spans="3:11" ht="12.75">
      <c r="C61" s="184" t="s">
        <v>127</v>
      </c>
      <c r="D61" s="8"/>
      <c r="E61" s="188"/>
      <c r="F61" s="186">
        <v>0</v>
      </c>
      <c r="G61" s="196">
        <v>0</v>
      </c>
      <c r="H61" s="230">
        <f t="shared" si="0"/>
        <v>0</v>
      </c>
      <c r="I61" s="476"/>
      <c r="J61" s="476"/>
      <c r="K61" s="154"/>
    </row>
    <row r="62" spans="3:11" ht="6.75" customHeight="1">
      <c r="C62" s="162"/>
      <c r="D62" s="8"/>
      <c r="E62" s="188"/>
      <c r="F62" s="186"/>
      <c r="G62" s="196"/>
      <c r="H62" s="230"/>
      <c r="I62" s="6"/>
      <c r="J62" s="6"/>
      <c r="K62" s="154"/>
    </row>
    <row r="63" spans="3:11" ht="12.75">
      <c r="C63" s="184" t="s">
        <v>155</v>
      </c>
      <c r="D63" s="8"/>
      <c r="E63" s="188"/>
      <c r="F63" s="186">
        <v>1</v>
      </c>
      <c r="G63" s="196">
        <v>0</v>
      </c>
      <c r="H63" s="230">
        <f t="shared" si="0"/>
        <v>1</v>
      </c>
      <c r="I63" s="6"/>
      <c r="J63" s="6"/>
      <c r="K63" s="154"/>
    </row>
    <row r="64" spans="3:11" ht="12.75">
      <c r="C64" s="184" t="s">
        <v>128</v>
      </c>
      <c r="D64" s="8"/>
      <c r="E64" s="188"/>
      <c r="F64" s="186">
        <v>2</v>
      </c>
      <c r="G64" s="196">
        <v>1</v>
      </c>
      <c r="H64" s="230">
        <f>SUM(F64:G64)</f>
        <v>3</v>
      </c>
      <c r="I64" s="159"/>
      <c r="J64" s="159"/>
      <c r="K64" s="154"/>
    </row>
    <row r="65" spans="3:11" ht="12.75">
      <c r="C65" s="162" t="s">
        <v>102</v>
      </c>
      <c r="D65" s="8"/>
      <c r="E65" s="188"/>
      <c r="F65" s="186">
        <v>3</v>
      </c>
      <c r="G65" s="196">
        <v>5</v>
      </c>
      <c r="H65" s="230">
        <f t="shared" si="0"/>
        <v>8</v>
      </c>
      <c r="I65" s="476"/>
      <c r="J65" s="476"/>
      <c r="K65" s="154"/>
    </row>
    <row r="66" spans="3:11" ht="13.5" thickBot="1">
      <c r="C66" s="191" t="s">
        <v>110</v>
      </c>
      <c r="D66" s="192"/>
      <c r="E66" s="193"/>
      <c r="F66" s="194">
        <v>1331</v>
      </c>
      <c r="G66" s="197">
        <v>1</v>
      </c>
      <c r="H66" s="231">
        <f>SUM(F66:G66)</f>
        <v>1332</v>
      </c>
      <c r="I66" s="6"/>
      <c r="J66" s="6"/>
      <c r="K66" s="154"/>
    </row>
    <row r="67" spans="3:11" ht="14.25" thickBot="1" thickTop="1">
      <c r="C67" s="164" t="s">
        <v>99</v>
      </c>
      <c r="D67" s="165"/>
      <c r="E67" s="189"/>
      <c r="F67" s="187">
        <f>SUM(F52:F66)</f>
        <v>1400</v>
      </c>
      <c r="G67" s="166">
        <f>SUM(G52:G66)</f>
        <v>64</v>
      </c>
      <c r="H67" s="232">
        <f>SUM(H52:H66)</f>
        <v>1464</v>
      </c>
      <c r="I67" s="6"/>
      <c r="J67" s="6"/>
      <c r="K67" s="154"/>
    </row>
    <row r="68" ht="12.75">
      <c r="J68" s="151" t="s">
        <v>20</v>
      </c>
    </row>
    <row r="69" ht="12.75">
      <c r="A69" s="151"/>
    </row>
  </sheetData>
  <sheetProtection/>
  <mergeCells count="14">
    <mergeCell ref="I65:J65"/>
    <mergeCell ref="I54:J54"/>
    <mergeCell ref="I55:J55"/>
    <mergeCell ref="I57:J57"/>
    <mergeCell ref="I58:J58"/>
    <mergeCell ref="I59:J59"/>
    <mergeCell ref="I61:J61"/>
    <mergeCell ref="A1:J1"/>
    <mergeCell ref="A2:J2"/>
    <mergeCell ref="D35:J35"/>
    <mergeCell ref="I51:J51"/>
    <mergeCell ref="I52:J52"/>
    <mergeCell ref="I53:J53"/>
    <mergeCell ref="D36:J36"/>
  </mergeCells>
  <printOptions horizontalCentered="1"/>
  <pageMargins left="0.6" right="0.25" top="0.65" bottom="0.71" header="0.4" footer="0.38"/>
  <pageSetup horizontalDpi="600" verticalDpi="600" orientation="portrait" scale="95" r:id="rId1"/>
  <headerFooter alignWithMargins="0">
    <oddHeader>&amp;CJUNIATA COLLEGE&amp;RFinal &amp;D</oddHeader>
    <oddFooter>&amp;L&amp;8ADF- Registrar's Report and Reconcilation by SFS, Bursar
&amp;Z&amp;F&amp;R&amp;8&amp;P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view="pageLayout" workbookViewId="0" topLeftCell="A1">
      <selection activeCell="H96" sqref="H96"/>
    </sheetView>
  </sheetViews>
  <sheetFormatPr defaultColWidth="9.140625" defaultRowHeight="12"/>
  <cols>
    <col min="1" max="2" width="3.8515625" style="24" customWidth="1"/>
    <col min="3" max="3" width="16.00390625" style="24" customWidth="1"/>
    <col min="4" max="4" width="10.7109375" style="24" customWidth="1"/>
    <col min="5" max="8" width="12.7109375" style="24" customWidth="1"/>
    <col min="9" max="9" width="7.421875" style="24" customWidth="1"/>
    <col min="10" max="15" width="9.140625" style="23" customWidth="1"/>
    <col min="16" max="16384" width="9.140625" style="24" customWidth="1"/>
  </cols>
  <sheetData>
    <row r="1" spans="1:9" ht="15.75">
      <c r="A1" s="470" t="s">
        <v>143</v>
      </c>
      <c r="B1" s="470"/>
      <c r="C1" s="470"/>
      <c r="D1" s="470"/>
      <c r="E1" s="470"/>
      <c r="F1" s="470"/>
      <c r="G1" s="470"/>
      <c r="H1" s="470"/>
      <c r="I1" s="470"/>
    </row>
    <row r="2" spans="1:9" ht="13.5" customHeight="1">
      <c r="A2" s="471" t="s">
        <v>160</v>
      </c>
      <c r="B2" s="471"/>
      <c r="C2" s="471"/>
      <c r="D2" s="471"/>
      <c r="E2" s="471"/>
      <c r="F2" s="471"/>
      <c r="G2" s="471"/>
      <c r="H2" s="471"/>
      <c r="I2" s="471"/>
    </row>
    <row r="3" ht="19.5" customHeight="1">
      <c r="B3" s="24" t="s">
        <v>171</v>
      </c>
    </row>
    <row r="4" spans="1:2" ht="15">
      <c r="A4" s="5" t="s">
        <v>0</v>
      </c>
      <c r="B4" s="4" t="s">
        <v>22</v>
      </c>
    </row>
    <row r="5" spans="1:2" ht="3.75" customHeight="1">
      <c r="A5" s="5"/>
      <c r="B5" s="5"/>
    </row>
    <row r="6" spans="2:3" ht="12.75">
      <c r="B6" s="24" t="s">
        <v>1</v>
      </c>
      <c r="C6" s="5" t="s">
        <v>23</v>
      </c>
    </row>
    <row r="7" ht="4.5" customHeight="1" thickBot="1"/>
    <row r="8" spans="3:8" ht="13.5" customHeight="1">
      <c r="C8" s="25"/>
      <c r="D8" s="477" t="s">
        <v>24</v>
      </c>
      <c r="E8" s="480"/>
      <c r="F8" s="485" t="s">
        <v>25</v>
      </c>
      <c r="G8" s="478"/>
      <c r="H8" s="26"/>
    </row>
    <row r="9" spans="3:8" ht="13.5" customHeight="1" thickBot="1">
      <c r="C9" s="27" t="s">
        <v>26</v>
      </c>
      <c r="D9" s="167" t="s">
        <v>27</v>
      </c>
      <c r="E9" s="31" t="s">
        <v>28</v>
      </c>
      <c r="F9" s="28" t="s">
        <v>27</v>
      </c>
      <c r="G9" s="29" t="s">
        <v>28</v>
      </c>
      <c r="H9" s="32" t="s">
        <v>29</v>
      </c>
    </row>
    <row r="10" spans="1:9" s="23" customFormat="1" ht="12.75" customHeight="1" thickTop="1">
      <c r="A10" s="24"/>
      <c r="B10" s="24"/>
      <c r="C10" s="33" t="s">
        <v>30</v>
      </c>
      <c r="D10" s="168"/>
      <c r="E10" s="37"/>
      <c r="F10" s="34"/>
      <c r="G10" s="35"/>
      <c r="H10" s="38"/>
      <c r="I10" s="24"/>
    </row>
    <row r="11" spans="1:9" s="23" customFormat="1" ht="13.5" customHeight="1">
      <c r="A11" s="24"/>
      <c r="B11" s="39"/>
      <c r="C11" s="40" t="s">
        <v>170</v>
      </c>
      <c r="D11" s="41">
        <v>11</v>
      </c>
      <c r="E11" s="43">
        <v>159</v>
      </c>
      <c r="F11" s="41">
        <v>12</v>
      </c>
      <c r="G11" s="43">
        <v>207</v>
      </c>
      <c r="H11" s="44">
        <f>SUM(D11:G11)</f>
        <v>389</v>
      </c>
      <c r="I11" s="24"/>
    </row>
    <row r="12" spans="1:9" s="23" customFormat="1" ht="13.5" customHeight="1">
      <c r="A12" s="24"/>
      <c r="B12" s="39"/>
      <c r="C12" s="45" t="s">
        <v>31</v>
      </c>
      <c r="D12" s="169">
        <v>168</v>
      </c>
      <c r="E12" s="49">
        <v>9</v>
      </c>
      <c r="F12" s="114">
        <v>229</v>
      </c>
      <c r="G12" s="49">
        <v>10</v>
      </c>
      <c r="H12" s="50">
        <f>SUM(D12:G12)</f>
        <v>416</v>
      </c>
      <c r="I12" s="24"/>
    </row>
    <row r="13" spans="1:9" s="23" customFormat="1" ht="13.5" customHeight="1">
      <c r="A13" s="24"/>
      <c r="B13" s="39"/>
      <c r="C13" s="45" t="s">
        <v>32</v>
      </c>
      <c r="D13" s="169">
        <v>123</v>
      </c>
      <c r="E13" s="49">
        <v>2</v>
      </c>
      <c r="F13" s="114">
        <v>155</v>
      </c>
      <c r="G13" s="49">
        <v>4</v>
      </c>
      <c r="H13" s="50">
        <f>SUM(D13:G13)</f>
        <v>284</v>
      </c>
      <c r="I13" s="24"/>
    </row>
    <row r="14" spans="1:9" s="23" customFormat="1" ht="13.5" customHeight="1" thickBot="1">
      <c r="A14" s="24"/>
      <c r="B14" s="39"/>
      <c r="C14" s="56" t="s">
        <v>33</v>
      </c>
      <c r="D14" s="198">
        <v>122</v>
      </c>
      <c r="E14" s="107">
        <v>1</v>
      </c>
      <c r="F14" s="106">
        <v>145</v>
      </c>
      <c r="G14" s="107">
        <v>1</v>
      </c>
      <c r="H14" s="177">
        <f>SUM(D14:G14)</f>
        <v>269</v>
      </c>
      <c r="I14" s="24"/>
    </row>
    <row r="15" spans="2:9" s="23" customFormat="1" ht="13.5" customHeight="1" thickTop="1">
      <c r="B15" s="39"/>
      <c r="C15" s="205" t="s">
        <v>34</v>
      </c>
      <c r="D15" s="206">
        <f>SUM(D11:D14)</f>
        <v>424</v>
      </c>
      <c r="E15" s="207">
        <f>SUM(E11:E14)</f>
        <v>171</v>
      </c>
      <c r="F15" s="208">
        <f>SUM(F11:F14)</f>
        <v>541</v>
      </c>
      <c r="G15" s="209">
        <f>SUM(G11:G14)</f>
        <v>222</v>
      </c>
      <c r="H15" s="210">
        <f>SUM(D15:G15)</f>
        <v>1358</v>
      </c>
      <c r="I15" s="24"/>
    </row>
    <row r="16" spans="2:9" s="23" customFormat="1" ht="12.75" customHeight="1">
      <c r="B16" s="24"/>
      <c r="C16" s="199" t="s">
        <v>35</v>
      </c>
      <c r="D16" s="200"/>
      <c r="E16" s="201"/>
      <c r="F16" s="202"/>
      <c r="G16" s="203"/>
      <c r="H16" s="204"/>
      <c r="I16" s="24"/>
    </row>
    <row r="17" spans="2:9" s="23" customFormat="1" ht="13.5" customHeight="1" thickBot="1">
      <c r="B17" s="39"/>
      <c r="C17" s="63" t="s">
        <v>36</v>
      </c>
      <c r="D17" s="170">
        <v>3</v>
      </c>
      <c r="E17" s="67">
        <v>14</v>
      </c>
      <c r="F17" s="64">
        <v>2</v>
      </c>
      <c r="G17" s="65">
        <v>23</v>
      </c>
      <c r="H17" s="68">
        <f>SUM(D17:G17)</f>
        <v>42</v>
      </c>
      <c r="I17" s="24"/>
    </row>
    <row r="18" spans="2:9" s="23" customFormat="1" ht="13.5" customHeight="1" thickBot="1" thickTop="1">
      <c r="B18" s="24"/>
      <c r="C18" s="69" t="s">
        <v>120</v>
      </c>
      <c r="D18" s="171">
        <f>SUM(D15:D17)</f>
        <v>427</v>
      </c>
      <c r="E18" s="172">
        <f>SUM(E15:E17)</f>
        <v>185</v>
      </c>
      <c r="F18" s="70">
        <f>SUM(F15:F17)</f>
        <v>543</v>
      </c>
      <c r="G18" s="71">
        <f>SUM(G15:G17)</f>
        <v>245</v>
      </c>
      <c r="H18" s="73">
        <f>SUM(H15:H17)</f>
        <v>1400</v>
      </c>
      <c r="I18" s="24"/>
    </row>
    <row r="19" spans="3:8" ht="8.25" customHeight="1" thickBot="1">
      <c r="C19" s="5"/>
      <c r="D19" s="74"/>
      <c r="E19" s="74"/>
      <c r="F19" s="74"/>
      <c r="G19" s="74"/>
      <c r="H19" s="75"/>
    </row>
    <row r="20" spans="3:9" ht="18" customHeight="1" thickBot="1">
      <c r="C20" s="76"/>
      <c r="D20" s="77" t="s">
        <v>37</v>
      </c>
      <c r="E20" s="78">
        <f>D18+E18</f>
        <v>612</v>
      </c>
      <c r="F20" s="79" t="s">
        <v>38</v>
      </c>
      <c r="G20" s="80">
        <f>F18+G18</f>
        <v>788</v>
      </c>
      <c r="H20" s="81" t="s">
        <v>39</v>
      </c>
      <c r="I20" s="82">
        <f>E20+G20</f>
        <v>1400</v>
      </c>
    </row>
    <row r="21" ht="9" customHeight="1">
      <c r="H21" s="83"/>
    </row>
    <row r="22" spans="2:3" ht="12.75">
      <c r="B22" s="24" t="s">
        <v>3</v>
      </c>
      <c r="C22" s="5" t="s">
        <v>40</v>
      </c>
    </row>
    <row r="23" ht="4.5" customHeight="1" thickBot="1"/>
    <row r="24" spans="3:8" ht="13.5" customHeight="1">
      <c r="C24" s="25"/>
      <c r="D24" s="477" t="s">
        <v>24</v>
      </c>
      <c r="E24" s="478"/>
      <c r="F24" s="479" t="s">
        <v>25</v>
      </c>
      <c r="G24" s="480"/>
      <c r="H24" s="26"/>
    </row>
    <row r="25" spans="3:8" ht="13.5" customHeight="1" thickBot="1">
      <c r="C25" s="27" t="s">
        <v>26</v>
      </c>
      <c r="D25" s="28" t="s">
        <v>27</v>
      </c>
      <c r="E25" s="29" t="s">
        <v>28</v>
      </c>
      <c r="F25" s="30" t="s">
        <v>27</v>
      </c>
      <c r="G25" s="31" t="s">
        <v>28</v>
      </c>
      <c r="H25" s="32" t="s">
        <v>29</v>
      </c>
    </row>
    <row r="26" spans="1:9" s="23" customFormat="1" ht="12.75" customHeight="1" thickTop="1">
      <c r="A26" s="24"/>
      <c r="B26" s="24"/>
      <c r="C26" s="33" t="s">
        <v>30</v>
      </c>
      <c r="D26" s="168"/>
      <c r="E26" s="37"/>
      <c r="F26" s="34"/>
      <c r="G26" s="35"/>
      <c r="H26" s="38"/>
      <c r="I26" s="24"/>
    </row>
    <row r="27" spans="1:9" s="23" customFormat="1" ht="13.5" customHeight="1">
      <c r="A27" s="24"/>
      <c r="B27" s="39"/>
      <c r="C27" s="40" t="s">
        <v>170</v>
      </c>
      <c r="D27" s="41">
        <v>0</v>
      </c>
      <c r="E27" s="43">
        <v>0</v>
      </c>
      <c r="F27" s="41">
        <v>0</v>
      </c>
      <c r="G27" s="43">
        <v>0</v>
      </c>
      <c r="H27" s="44">
        <f>SUM(D27:G27)</f>
        <v>0</v>
      </c>
      <c r="I27" s="24"/>
    </row>
    <row r="28" spans="1:9" s="23" customFormat="1" ht="13.5" customHeight="1">
      <c r="A28" s="24"/>
      <c r="B28" s="39"/>
      <c r="C28" s="45" t="str">
        <f>C12</f>
        <v>SOPHOMORE</v>
      </c>
      <c r="D28" s="169">
        <v>0</v>
      </c>
      <c r="E28" s="49">
        <v>0</v>
      </c>
      <c r="F28" s="114">
        <v>0</v>
      </c>
      <c r="G28" s="49">
        <v>0</v>
      </c>
      <c r="H28" s="50">
        <f>SUM(D28:G28)</f>
        <v>0</v>
      </c>
      <c r="I28" s="24"/>
    </row>
    <row r="29" spans="1:9" s="23" customFormat="1" ht="13.5" customHeight="1">
      <c r="A29" s="24"/>
      <c r="B29" s="39"/>
      <c r="C29" s="45" t="str">
        <f>C13</f>
        <v>JUNIOR</v>
      </c>
      <c r="D29" s="169">
        <v>0</v>
      </c>
      <c r="E29" s="49">
        <v>0</v>
      </c>
      <c r="F29" s="114">
        <v>0</v>
      </c>
      <c r="G29" s="49">
        <v>0</v>
      </c>
      <c r="H29" s="50">
        <f>SUM(D29:G29)</f>
        <v>0</v>
      </c>
      <c r="I29" s="24"/>
    </row>
    <row r="30" spans="1:9" s="23" customFormat="1" ht="13.5" customHeight="1" thickBot="1">
      <c r="A30" s="24"/>
      <c r="B30" s="39"/>
      <c r="C30" s="56" t="s">
        <v>33</v>
      </c>
      <c r="D30" s="198">
        <v>2</v>
      </c>
      <c r="E30" s="107">
        <v>0</v>
      </c>
      <c r="F30" s="106">
        <v>0</v>
      </c>
      <c r="G30" s="107">
        <v>0</v>
      </c>
      <c r="H30" s="177">
        <f>SUM(D30:G30)</f>
        <v>2</v>
      </c>
      <c r="I30" s="24"/>
    </row>
    <row r="31" spans="2:9" s="23" customFormat="1" ht="13.5" customHeight="1" thickTop="1">
      <c r="B31" s="39"/>
      <c r="C31" s="205" t="s">
        <v>34</v>
      </c>
      <c r="D31" s="206">
        <f>SUM(D27:D29,D30)</f>
        <v>2</v>
      </c>
      <c r="E31" s="207">
        <f>SUM(E27:E29,E30)</f>
        <v>0</v>
      </c>
      <c r="F31" s="208">
        <f>SUM(F27:F29,F30)</f>
        <v>0</v>
      </c>
      <c r="G31" s="209">
        <f>SUM(G27:G29,G30)</f>
        <v>0</v>
      </c>
      <c r="H31" s="210">
        <f>SUM(H27:H29,H30)</f>
        <v>2</v>
      </c>
      <c r="I31" s="24"/>
    </row>
    <row r="32" spans="2:9" s="23" customFormat="1" ht="12.75" customHeight="1">
      <c r="B32" s="24"/>
      <c r="C32" s="199" t="s">
        <v>35</v>
      </c>
      <c r="D32" s="200"/>
      <c r="E32" s="201"/>
      <c r="F32" s="202"/>
      <c r="G32" s="203"/>
      <c r="H32" s="204"/>
      <c r="I32" s="24"/>
    </row>
    <row r="33" spans="2:9" s="23" customFormat="1" ht="13.5" customHeight="1" thickBot="1">
      <c r="B33" s="39"/>
      <c r="C33" s="63" t="str">
        <f>C17</f>
        <v>NON-DEGREE</v>
      </c>
      <c r="D33" s="170">
        <v>11</v>
      </c>
      <c r="E33" s="67">
        <v>18</v>
      </c>
      <c r="F33" s="64">
        <v>10</v>
      </c>
      <c r="G33" s="235">
        <v>27</v>
      </c>
      <c r="H33" s="68">
        <f>SUM(D33:G33)</f>
        <v>66</v>
      </c>
      <c r="I33" s="24"/>
    </row>
    <row r="34" spans="2:9" s="23" customFormat="1" ht="13.5" customHeight="1" thickBot="1" thickTop="1">
      <c r="B34" s="24"/>
      <c r="C34" s="69" t="str">
        <f>C18</f>
        <v>SUBTOTAL</v>
      </c>
      <c r="D34" s="171">
        <f>SUM(D31:D33)</f>
        <v>13</v>
      </c>
      <c r="E34" s="172">
        <f>SUM(E31:E33)</f>
        <v>18</v>
      </c>
      <c r="F34" s="70">
        <f>SUM(F31:F33)</f>
        <v>10</v>
      </c>
      <c r="G34" s="71">
        <f>SUM(G31:G33)</f>
        <v>27</v>
      </c>
      <c r="H34" s="73">
        <f>SUM(H31:H33)</f>
        <v>68</v>
      </c>
      <c r="I34" s="24"/>
    </row>
    <row r="35" spans="3:8" ht="8.25" customHeight="1" thickBot="1">
      <c r="C35" s="5"/>
      <c r="D35" s="74"/>
      <c r="E35" s="74"/>
      <c r="F35" s="74"/>
      <c r="G35" s="74"/>
      <c r="H35" s="75"/>
    </row>
    <row r="36" spans="3:9" ht="18" customHeight="1" thickBot="1">
      <c r="C36" s="76"/>
      <c r="D36" s="77" t="s">
        <v>41</v>
      </c>
      <c r="E36" s="78">
        <f>D34+E34</f>
        <v>31</v>
      </c>
      <c r="F36" s="79" t="s">
        <v>42</v>
      </c>
      <c r="G36" s="80">
        <f>F34+G34</f>
        <v>37</v>
      </c>
      <c r="H36" s="81" t="s">
        <v>43</v>
      </c>
      <c r="I36" s="82">
        <f>E36+G36</f>
        <v>68</v>
      </c>
    </row>
    <row r="37" ht="9" customHeight="1"/>
    <row r="38" spans="2:3" ht="12.75">
      <c r="B38" s="24" t="s">
        <v>44</v>
      </c>
      <c r="C38" s="5" t="s">
        <v>45</v>
      </c>
    </row>
    <row r="39" ht="5.25" customHeight="1" thickBot="1"/>
    <row r="40" spans="3:8" ht="13.5" customHeight="1">
      <c r="C40" s="25"/>
      <c r="D40" s="477" t="s">
        <v>24</v>
      </c>
      <c r="E40" s="478"/>
      <c r="F40" s="479" t="s">
        <v>25</v>
      </c>
      <c r="G40" s="480"/>
      <c r="H40" s="26"/>
    </row>
    <row r="41" spans="3:8" ht="13.5" customHeight="1" thickBot="1">
      <c r="C41" s="27" t="s">
        <v>26</v>
      </c>
      <c r="D41" s="28" t="s">
        <v>27</v>
      </c>
      <c r="E41" s="29" t="s">
        <v>28</v>
      </c>
      <c r="F41" s="30" t="s">
        <v>27</v>
      </c>
      <c r="G41" s="31" t="s">
        <v>28</v>
      </c>
      <c r="H41" s="32" t="s">
        <v>29</v>
      </c>
    </row>
    <row r="42" spans="3:8" ht="12.75" customHeight="1" thickTop="1">
      <c r="C42" s="33" t="s">
        <v>30</v>
      </c>
      <c r="D42" s="34"/>
      <c r="E42" s="35"/>
      <c r="F42" s="36"/>
      <c r="G42" s="37"/>
      <c r="H42" s="38"/>
    </row>
    <row r="43" spans="2:8" ht="13.5" customHeight="1">
      <c r="B43" s="39"/>
      <c r="C43" s="40" t="s">
        <v>169</v>
      </c>
      <c r="D43" s="41">
        <v>11</v>
      </c>
      <c r="E43" s="42">
        <v>159</v>
      </c>
      <c r="F43" s="41">
        <v>12</v>
      </c>
      <c r="G43" s="43">
        <v>207</v>
      </c>
      <c r="H43" s="44">
        <f>SUM(D43:G43)</f>
        <v>389</v>
      </c>
    </row>
    <row r="44" spans="2:8" ht="13.5" customHeight="1">
      <c r="B44" s="39"/>
      <c r="C44" s="45" t="str">
        <f>C28</f>
        <v>SOPHOMORE</v>
      </c>
      <c r="D44" s="46">
        <v>168</v>
      </c>
      <c r="E44" s="47">
        <v>9</v>
      </c>
      <c r="F44" s="48">
        <v>229</v>
      </c>
      <c r="G44" s="49">
        <v>10</v>
      </c>
      <c r="H44" s="50">
        <f>SUM(D44:G44)</f>
        <v>416</v>
      </c>
    </row>
    <row r="45" spans="2:8" ht="13.5" customHeight="1">
      <c r="B45" s="39"/>
      <c r="C45" s="45" t="str">
        <f>C29</f>
        <v>JUNIOR</v>
      </c>
      <c r="D45" s="46">
        <v>123</v>
      </c>
      <c r="E45" s="51">
        <v>2</v>
      </c>
      <c r="F45" s="52">
        <v>155</v>
      </c>
      <c r="G45" s="53">
        <v>4</v>
      </c>
      <c r="H45" s="50">
        <f>SUM(D45:G45)</f>
        <v>284</v>
      </c>
    </row>
    <row r="46" spans="2:8" ht="13.5" customHeight="1" thickBot="1">
      <c r="B46" s="39"/>
      <c r="C46" s="56" t="s">
        <v>33</v>
      </c>
      <c r="D46" s="211">
        <v>124</v>
      </c>
      <c r="E46" s="174">
        <v>1</v>
      </c>
      <c r="F46" s="54">
        <v>145</v>
      </c>
      <c r="G46" s="55">
        <v>1</v>
      </c>
      <c r="H46" s="50">
        <f>SUM(D46:G46)</f>
        <v>271</v>
      </c>
    </row>
    <row r="47" spans="2:8" ht="13.5" customHeight="1" thickTop="1">
      <c r="B47" s="39"/>
      <c r="C47" s="205" t="s">
        <v>34</v>
      </c>
      <c r="D47" s="208">
        <f>SUM(D43:D46)</f>
        <v>426</v>
      </c>
      <c r="E47" s="209">
        <f>SUM(E43:E46)</f>
        <v>171</v>
      </c>
      <c r="F47" s="214">
        <f>SUM(F43:F46)</f>
        <v>541</v>
      </c>
      <c r="G47" s="207">
        <f>SUM(G43:G46)</f>
        <v>222</v>
      </c>
      <c r="H47" s="210">
        <f>SUM(H43:H46)</f>
        <v>1360</v>
      </c>
    </row>
    <row r="48" spans="3:8" ht="12.75" customHeight="1">
      <c r="C48" s="199" t="s">
        <v>35</v>
      </c>
      <c r="D48" s="202"/>
      <c r="E48" s="212"/>
      <c r="F48" s="213"/>
      <c r="G48" s="201"/>
      <c r="H48" s="204"/>
    </row>
    <row r="49" spans="2:8" ht="13.5" customHeight="1" thickBot="1">
      <c r="B49" s="39"/>
      <c r="C49" s="63" t="str">
        <f>C33</f>
        <v>NON-DEGREE</v>
      </c>
      <c r="D49" s="64">
        <v>14</v>
      </c>
      <c r="E49" s="84">
        <v>32</v>
      </c>
      <c r="F49" s="66">
        <v>12</v>
      </c>
      <c r="G49" s="236">
        <v>50</v>
      </c>
      <c r="H49" s="68">
        <f>SUM(D49:G49)</f>
        <v>108</v>
      </c>
    </row>
    <row r="50" spans="3:8" ht="13.5" customHeight="1" thickBot="1" thickTop="1">
      <c r="C50" s="69" t="s">
        <v>29</v>
      </c>
      <c r="D50" s="70">
        <f>SUM(D47:D49)</f>
        <v>440</v>
      </c>
      <c r="E50" s="71">
        <f>SUM(E47:E49)</f>
        <v>203</v>
      </c>
      <c r="F50" s="70">
        <f>SUM(F47:F49)</f>
        <v>553</v>
      </c>
      <c r="G50" s="72">
        <f>SUM(G47:G49)</f>
        <v>272</v>
      </c>
      <c r="H50" s="73">
        <f>SUM(H47:H49)</f>
        <v>1468</v>
      </c>
    </row>
    <row r="51" spans="3:8" ht="8.25" customHeight="1" thickBot="1">
      <c r="C51" s="5"/>
      <c r="D51" s="74"/>
      <c r="E51" s="74"/>
      <c r="F51" s="74"/>
      <c r="G51" s="74"/>
      <c r="H51" s="75"/>
    </row>
    <row r="52" spans="3:9" ht="15" customHeight="1" thickBot="1">
      <c r="C52" s="76"/>
      <c r="D52" s="77" t="s">
        <v>46</v>
      </c>
      <c r="E52" s="78">
        <f>D50+E50</f>
        <v>643</v>
      </c>
      <c r="F52" s="79" t="s">
        <v>47</v>
      </c>
      <c r="G52" s="80">
        <f>F50+G50</f>
        <v>825</v>
      </c>
      <c r="H52" s="85" t="s">
        <v>48</v>
      </c>
      <c r="I52" s="86">
        <f>E52+G52</f>
        <v>1468</v>
      </c>
    </row>
    <row r="53" spans="3:15" s="87" customFormat="1" ht="9.75" customHeight="1">
      <c r="C53" s="76"/>
      <c r="D53" s="88"/>
      <c r="E53" s="89"/>
      <c r="F53" s="88"/>
      <c r="G53" s="89"/>
      <c r="H53" s="76"/>
      <c r="I53" s="89"/>
      <c r="J53" s="23"/>
      <c r="K53" s="23"/>
      <c r="L53" s="23"/>
      <c r="M53" s="23"/>
      <c r="N53" s="23"/>
      <c r="O53" s="23"/>
    </row>
    <row r="54" spans="1:7" ht="20.25" customHeight="1">
      <c r="A54" s="90" t="s">
        <v>17</v>
      </c>
      <c r="B54" s="4" t="s">
        <v>49</v>
      </c>
      <c r="G54" s="234" t="s">
        <v>156</v>
      </c>
    </row>
    <row r="55" spans="1:2" ht="13.5" thickBot="1">
      <c r="A55" s="5"/>
      <c r="B55" s="5"/>
    </row>
    <row r="56" spans="3:8" ht="12.75">
      <c r="C56" s="91"/>
      <c r="D56" s="481" t="s">
        <v>24</v>
      </c>
      <c r="E56" s="482"/>
      <c r="F56" s="483" t="s">
        <v>25</v>
      </c>
      <c r="G56" s="484"/>
      <c r="H56" s="92"/>
    </row>
    <row r="57" spans="3:8" ht="13.5" thickBot="1">
      <c r="C57" s="93" t="s">
        <v>126</v>
      </c>
      <c r="D57" s="94" t="s">
        <v>27</v>
      </c>
      <c r="E57" s="95" t="s">
        <v>28</v>
      </c>
      <c r="F57" s="94" t="s">
        <v>27</v>
      </c>
      <c r="G57" s="96" t="s">
        <v>28</v>
      </c>
      <c r="H57" s="97" t="s">
        <v>29</v>
      </c>
    </row>
    <row r="58" spans="3:8" ht="13.5" thickTop="1">
      <c r="C58" s="98" t="s">
        <v>30</v>
      </c>
      <c r="D58" s="99"/>
      <c r="E58" s="100"/>
      <c r="F58" s="99"/>
      <c r="G58" s="101"/>
      <c r="H58" s="102"/>
    </row>
    <row r="59" spans="2:8" ht="13.5" customHeight="1">
      <c r="B59" s="39"/>
      <c r="C59" s="45" t="s">
        <v>50</v>
      </c>
      <c r="D59" s="46">
        <v>12</v>
      </c>
      <c r="E59" s="47">
        <v>8</v>
      </c>
      <c r="F59" s="48">
        <v>18</v>
      </c>
      <c r="G59" s="49">
        <v>13</v>
      </c>
      <c r="H59" s="50">
        <v>51</v>
      </c>
    </row>
    <row r="60" spans="2:8" ht="13.5" customHeight="1">
      <c r="B60" s="39"/>
      <c r="C60" s="45" t="s">
        <v>95</v>
      </c>
      <c r="D60" s="46">
        <v>0</v>
      </c>
      <c r="E60" s="47">
        <v>0</v>
      </c>
      <c r="F60" s="48">
        <v>0</v>
      </c>
      <c r="G60" s="49">
        <v>0</v>
      </c>
      <c r="H60" s="50">
        <v>0</v>
      </c>
    </row>
    <row r="61" spans="2:8" ht="13.5" customHeight="1" thickBot="1">
      <c r="B61" s="39"/>
      <c r="C61" s="45" t="s">
        <v>94</v>
      </c>
      <c r="D61" s="46">
        <v>0</v>
      </c>
      <c r="E61" s="47">
        <v>1</v>
      </c>
      <c r="F61" s="48">
        <v>0</v>
      </c>
      <c r="G61" s="49">
        <v>5</v>
      </c>
      <c r="H61" s="50">
        <v>6</v>
      </c>
    </row>
    <row r="62" spans="2:8" ht="13.5" customHeight="1" thickTop="1">
      <c r="B62" s="39"/>
      <c r="C62" s="57" t="s">
        <v>121</v>
      </c>
      <c r="D62" s="58">
        <f>SUM(D59:D61)</f>
        <v>12</v>
      </c>
      <c r="E62" s="59">
        <f>SUM(E59:E61)</f>
        <v>9</v>
      </c>
      <c r="F62" s="60">
        <f>SUM(F59:F61)</f>
        <v>18</v>
      </c>
      <c r="G62" s="61">
        <f>SUM(G59:G61)</f>
        <v>18</v>
      </c>
      <c r="H62" s="62">
        <v>57</v>
      </c>
    </row>
    <row r="63" spans="3:8" ht="12.75" customHeight="1">
      <c r="C63" s="178" t="s">
        <v>35</v>
      </c>
      <c r="D63" s="179"/>
      <c r="E63" s="238"/>
      <c r="F63" s="180"/>
      <c r="G63" s="181"/>
      <c r="H63" s="182"/>
    </row>
    <row r="64" spans="2:8" ht="13.5" customHeight="1" hidden="1">
      <c r="B64" s="39"/>
      <c r="C64" s="103" t="s">
        <v>53</v>
      </c>
      <c r="D64" s="104"/>
      <c r="E64" s="42"/>
      <c r="F64" s="104"/>
      <c r="G64" s="43"/>
      <c r="H64" s="105">
        <f>SUM(D64:G64)</f>
        <v>0</v>
      </c>
    </row>
    <row r="65" spans="2:8" ht="13.5" customHeight="1" hidden="1">
      <c r="B65" s="39"/>
      <c r="C65" s="113" t="s">
        <v>54</v>
      </c>
      <c r="D65" s="114"/>
      <c r="E65" s="47"/>
      <c r="F65" s="114"/>
      <c r="G65" s="49"/>
      <c r="H65" s="105">
        <f>SUM(D65:G65)</f>
        <v>0</v>
      </c>
    </row>
    <row r="66" spans="2:8" ht="13.5" customHeight="1">
      <c r="B66" s="39"/>
      <c r="C66" s="45" t="s">
        <v>55</v>
      </c>
      <c r="D66" s="46">
        <v>0</v>
      </c>
      <c r="E66" s="47">
        <v>6</v>
      </c>
      <c r="F66" s="48">
        <v>1</v>
      </c>
      <c r="G66" s="49">
        <v>10</v>
      </c>
      <c r="H66" s="50">
        <v>17</v>
      </c>
    </row>
    <row r="67" spans="2:8" ht="13.5" customHeight="1">
      <c r="B67" s="39"/>
      <c r="C67" s="45" t="s">
        <v>51</v>
      </c>
      <c r="D67" s="46">
        <v>0</v>
      </c>
      <c r="E67" s="47">
        <v>1</v>
      </c>
      <c r="F67" s="48">
        <v>1</v>
      </c>
      <c r="G67" s="49">
        <v>4</v>
      </c>
      <c r="H67" s="50">
        <v>6</v>
      </c>
    </row>
    <row r="68" spans="2:8" ht="13.5" customHeight="1">
      <c r="B68" s="39"/>
      <c r="C68" s="45" t="s">
        <v>52</v>
      </c>
      <c r="D68" s="46">
        <v>0</v>
      </c>
      <c r="E68" s="47">
        <v>8</v>
      </c>
      <c r="F68" s="48">
        <v>0</v>
      </c>
      <c r="G68" s="49">
        <v>9</v>
      </c>
      <c r="H68" s="50">
        <v>17</v>
      </c>
    </row>
    <row r="69" spans="2:8" ht="13.5" customHeight="1" thickBot="1">
      <c r="B69" s="39"/>
      <c r="C69" s="56" t="s">
        <v>56</v>
      </c>
      <c r="D69" s="173">
        <v>0</v>
      </c>
      <c r="E69" s="174">
        <v>0</v>
      </c>
      <c r="F69" s="175">
        <v>0</v>
      </c>
      <c r="G69" s="176">
        <v>6</v>
      </c>
      <c r="H69" s="177">
        <v>6</v>
      </c>
    </row>
    <row r="70" spans="2:8" ht="13.5" customHeight="1" thickBot="1" thickTop="1">
      <c r="B70" s="39"/>
      <c r="C70" s="108" t="s">
        <v>121</v>
      </c>
      <c r="D70" s="109">
        <f>SUM(D66:D69)</f>
        <v>0</v>
      </c>
      <c r="E70" s="110">
        <f>SUM(E66:E69)</f>
        <v>15</v>
      </c>
      <c r="F70" s="109">
        <f>SUM(F66:F69)</f>
        <v>2</v>
      </c>
      <c r="G70" s="111">
        <f>SUM(G66:G69)</f>
        <v>29</v>
      </c>
      <c r="H70" s="112">
        <f>SUM(H66:H69)</f>
        <v>46</v>
      </c>
    </row>
    <row r="71" spans="2:8" ht="18" customHeight="1" thickBot="1">
      <c r="B71" s="39"/>
      <c r="C71" s="115" t="s">
        <v>29</v>
      </c>
      <c r="D71" s="116">
        <f>D62+D70</f>
        <v>12</v>
      </c>
      <c r="E71" s="117">
        <f>E62+E70</f>
        <v>24</v>
      </c>
      <c r="F71" s="118">
        <f>F62+F70</f>
        <v>20</v>
      </c>
      <c r="G71" s="119">
        <f>G62+G70</f>
        <v>47</v>
      </c>
      <c r="H71" s="120">
        <f>H62+H70</f>
        <v>103</v>
      </c>
    </row>
    <row r="72" spans="3:8" ht="12.75">
      <c r="C72" s="5"/>
      <c r="D72" s="74"/>
      <c r="E72" s="74"/>
      <c r="F72" s="74"/>
      <c r="G72" s="74"/>
      <c r="H72" s="75"/>
    </row>
    <row r="73" spans="4:8" ht="12.75">
      <c r="D73" s="3" t="s">
        <v>29</v>
      </c>
      <c r="F73" s="3" t="s">
        <v>29</v>
      </c>
      <c r="H73" s="83"/>
    </row>
    <row r="74" spans="4:8" ht="12.75">
      <c r="D74" s="3" t="s">
        <v>24</v>
      </c>
      <c r="E74" s="10">
        <f>D71+E71</f>
        <v>36</v>
      </c>
      <c r="F74" s="3" t="s">
        <v>25</v>
      </c>
      <c r="G74" s="10">
        <f>F71+G71</f>
        <v>67</v>
      </c>
      <c r="H74" s="83"/>
    </row>
    <row r="75" ht="13.5" thickBot="1">
      <c r="H75" s="83"/>
    </row>
    <row r="76" spans="3:8" ht="13.5" thickBot="1">
      <c r="C76" s="5"/>
      <c r="F76" s="121"/>
      <c r="G76" s="122" t="s">
        <v>57</v>
      </c>
      <c r="H76" s="123">
        <v>103</v>
      </c>
    </row>
    <row r="77" spans="1:8" ht="12.75">
      <c r="A77" s="24" t="s">
        <v>58</v>
      </c>
      <c r="H77" s="83"/>
    </row>
    <row r="78" ht="12.75">
      <c r="H78" s="83"/>
    </row>
    <row r="79" ht="12.75">
      <c r="H79" s="83"/>
    </row>
    <row r="80" ht="12.75">
      <c r="H80" s="83"/>
    </row>
    <row r="81" spans="1:9" ht="15">
      <c r="A81" s="90" t="s">
        <v>59</v>
      </c>
      <c r="B81" s="4" t="s">
        <v>60</v>
      </c>
      <c r="C81" s="124"/>
      <c r="D81" s="124"/>
      <c r="E81" s="124"/>
      <c r="F81" s="124"/>
      <c r="G81" s="124"/>
      <c r="H81" s="125"/>
      <c r="I81" s="124"/>
    </row>
    <row r="82" spans="1:15" s="124" customFormat="1" ht="14.25">
      <c r="A82" s="5"/>
      <c r="B82" s="5" t="s">
        <v>61</v>
      </c>
      <c r="C82" s="24"/>
      <c r="D82" s="24"/>
      <c r="E82" s="24"/>
      <c r="F82" s="24"/>
      <c r="G82" s="24"/>
      <c r="H82" s="83"/>
      <c r="I82" s="24"/>
      <c r="J82" s="126"/>
      <c r="K82" s="126"/>
      <c r="L82" s="126"/>
      <c r="M82" s="126"/>
      <c r="N82" s="126"/>
      <c r="O82" s="126"/>
    </row>
    <row r="83" spans="2:3" ht="12.75">
      <c r="B83" s="24" t="s">
        <v>1</v>
      </c>
      <c r="C83" s="24" t="s">
        <v>62</v>
      </c>
    </row>
    <row r="84" spans="4:7" ht="15" customHeight="1">
      <c r="D84" s="24" t="s">
        <v>130</v>
      </c>
      <c r="G84" s="127">
        <v>21397</v>
      </c>
    </row>
    <row r="85" spans="4:7" ht="15" customHeight="1">
      <c r="D85" s="24" t="s">
        <v>135</v>
      </c>
      <c r="G85" s="127">
        <v>960</v>
      </c>
    </row>
    <row r="86" ht="15" customHeight="1">
      <c r="G86" s="83"/>
    </row>
    <row r="87" spans="3:7" ht="15" customHeight="1">
      <c r="C87" s="24" t="s">
        <v>63</v>
      </c>
      <c r="F87" s="151"/>
      <c r="G87" s="128">
        <v>248</v>
      </c>
    </row>
    <row r="88" spans="6:7" ht="15" customHeight="1">
      <c r="F88" s="151"/>
      <c r="G88" s="75"/>
    </row>
    <row r="89" spans="3:7" ht="14.25" customHeight="1">
      <c r="C89" s="74"/>
      <c r="D89" s="129" t="s">
        <v>64</v>
      </c>
      <c r="E89" s="129" t="s">
        <v>65</v>
      </c>
      <c r="F89" s="129" t="s">
        <v>66</v>
      </c>
      <c r="G89" s="75"/>
    </row>
    <row r="90" spans="3:7" ht="15" customHeight="1">
      <c r="C90" s="130" t="s">
        <v>150</v>
      </c>
      <c r="D90" s="75">
        <v>29</v>
      </c>
      <c r="E90" s="75">
        <v>121</v>
      </c>
      <c r="F90" s="131"/>
      <c r="G90" s="75"/>
    </row>
    <row r="91" spans="3:7" ht="15" customHeight="1">
      <c r="C91" s="130" t="s">
        <v>151</v>
      </c>
      <c r="D91" s="75">
        <v>35</v>
      </c>
      <c r="E91" s="75">
        <v>121</v>
      </c>
      <c r="F91" s="131"/>
      <c r="G91" s="131"/>
    </row>
    <row r="92" spans="6:7" ht="15" customHeight="1">
      <c r="F92" s="151"/>
      <c r="G92" s="75"/>
    </row>
    <row r="93" spans="3:7" ht="14.25" customHeight="1">
      <c r="C93" s="130" t="s">
        <v>122</v>
      </c>
      <c r="D93" s="75">
        <v>4</v>
      </c>
      <c r="E93" s="75">
        <v>14</v>
      </c>
      <c r="F93" s="131"/>
      <c r="G93" s="75"/>
    </row>
    <row r="94" spans="3:7" ht="15" customHeight="1">
      <c r="C94" s="130" t="s">
        <v>152</v>
      </c>
      <c r="D94" s="75">
        <v>64</v>
      </c>
      <c r="E94" s="75">
        <v>234</v>
      </c>
      <c r="F94" s="131"/>
      <c r="G94" s="226"/>
    </row>
    <row r="95" spans="6:7" ht="15" customHeight="1">
      <c r="F95" s="151"/>
      <c r="G95" s="75"/>
    </row>
    <row r="96" spans="3:8" ht="12.75" customHeight="1" thickBot="1">
      <c r="C96" s="237" t="s">
        <v>167</v>
      </c>
      <c r="D96" s="75">
        <v>68</v>
      </c>
      <c r="E96" s="75">
        <v>248</v>
      </c>
      <c r="F96" s="131"/>
      <c r="H96" s="132">
        <f>SUM(G84:G87)</f>
        <v>22605</v>
      </c>
    </row>
    <row r="97" spans="6:7" ht="15" customHeight="1" thickTop="1">
      <c r="F97" s="151"/>
      <c r="G97" s="75"/>
    </row>
    <row r="98" spans="2:7" ht="16.5" customHeight="1">
      <c r="B98" s="24" t="s">
        <v>3</v>
      </c>
      <c r="C98" s="24" t="s">
        <v>67</v>
      </c>
      <c r="G98" s="133">
        <f>SUM(G84:G85)/15</f>
        <v>1490.4666666666667</v>
      </c>
    </row>
    <row r="99" ht="15" customHeight="1">
      <c r="G99" s="134"/>
    </row>
    <row r="100" spans="3:7" ht="13.5" customHeight="1">
      <c r="C100" s="24" t="s">
        <v>68</v>
      </c>
      <c r="F100" s="151"/>
      <c r="G100" s="133">
        <f>G87/15</f>
        <v>16.533333333333335</v>
      </c>
    </row>
    <row r="101" ht="15" customHeight="1">
      <c r="H101" s="83"/>
    </row>
    <row r="102" spans="5:8" ht="15" customHeight="1" thickBot="1">
      <c r="E102" s="5" t="s">
        <v>69</v>
      </c>
      <c r="H102" s="135">
        <f>G100+G98</f>
        <v>1507</v>
      </c>
    </row>
    <row r="103" ht="15" customHeight="1" thickTop="1">
      <c r="E103" s="83"/>
    </row>
    <row r="104" spans="2:5" ht="18" customHeight="1">
      <c r="B104" s="5" t="s">
        <v>70</v>
      </c>
      <c r="E104" s="83"/>
    </row>
    <row r="105" ht="12.75">
      <c r="G105" s="134"/>
    </row>
    <row r="106" spans="2:7" ht="14.25" customHeight="1">
      <c r="B106" s="24" t="s">
        <v>71</v>
      </c>
      <c r="C106" s="24" t="s">
        <v>72</v>
      </c>
      <c r="E106" s="83"/>
      <c r="G106" s="127">
        <v>1400</v>
      </c>
    </row>
    <row r="107" ht="12.75">
      <c r="G107" s="136"/>
    </row>
    <row r="108" spans="2:7" ht="17.25" customHeight="1">
      <c r="B108" s="24" t="s">
        <v>73</v>
      </c>
      <c r="C108" s="24" t="s">
        <v>74</v>
      </c>
      <c r="E108" s="83"/>
      <c r="G108" s="133">
        <f>G100</f>
        <v>16.533333333333335</v>
      </c>
    </row>
    <row r="109" ht="13.5" thickBot="1">
      <c r="E109" s="83"/>
    </row>
    <row r="110" spans="5:8" ht="13.5" thickBot="1">
      <c r="E110" s="137" t="s">
        <v>75</v>
      </c>
      <c r="F110" s="138"/>
      <c r="G110" s="138"/>
      <c r="H110" s="139">
        <f>SUM(G106:G108)</f>
        <v>1416.5333333333333</v>
      </c>
    </row>
    <row r="111" spans="5:8" ht="12.75">
      <c r="E111" s="5"/>
      <c r="H111" s="140"/>
    </row>
    <row r="112" ht="10.5" customHeight="1">
      <c r="A112" s="24" t="s">
        <v>131</v>
      </c>
    </row>
    <row r="113" spans="1:5" ht="12.75">
      <c r="A113" s="24" t="s">
        <v>132</v>
      </c>
      <c r="E113" s="83"/>
    </row>
  </sheetData>
  <sheetProtection/>
  <mergeCells count="10">
    <mergeCell ref="D40:E40"/>
    <mergeCell ref="F40:G40"/>
    <mergeCell ref="D56:E56"/>
    <mergeCell ref="F56:G56"/>
    <mergeCell ref="A1:I1"/>
    <mergeCell ref="A2:I2"/>
    <mergeCell ref="D8:E8"/>
    <mergeCell ref="F8:G8"/>
    <mergeCell ref="D24:E24"/>
    <mergeCell ref="F24:G24"/>
  </mergeCells>
  <printOptions horizontalCentered="1"/>
  <pageMargins left="0.61" right="0.25" top="0.65" bottom="0.71" header="0.4" footer="0.4"/>
  <pageSetup firstPageNumber="2" useFirstPageNumber="1" horizontalDpi="300" verticalDpi="300" orientation="portrait" scale="90" r:id="rId1"/>
  <headerFooter alignWithMargins="0">
    <oddHeader>&amp;CJUNIATA COLLEGE&amp;RRevised &amp;D</oddHeader>
    <oddFooter>&amp;L&amp;8ADF, Registrar's Office and Reconciled by SFS, Bursar
&amp;Z&amp;F&amp;R&amp;8&amp;P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Layout" workbookViewId="0" topLeftCell="A1">
      <selection activeCell="A2" sqref="A2:J2"/>
    </sheetView>
  </sheetViews>
  <sheetFormatPr defaultColWidth="9.140625" defaultRowHeight="12"/>
  <cols>
    <col min="1" max="3" width="9.140625" style="24" customWidth="1"/>
    <col min="4" max="4" width="10.7109375" style="24" customWidth="1"/>
    <col min="5" max="5" width="9.421875" style="24" customWidth="1"/>
    <col min="6" max="6" width="9.140625" style="24" customWidth="1"/>
    <col min="7" max="7" width="7.57421875" style="24" customWidth="1"/>
    <col min="8" max="8" width="7.8515625" style="24" customWidth="1"/>
    <col min="9" max="9" width="11.7109375" style="24" customWidth="1"/>
    <col min="10" max="16384" width="9.140625" style="24" customWidth="1"/>
  </cols>
  <sheetData>
    <row r="1" spans="1:10" ht="15.75">
      <c r="A1" s="470" t="s">
        <v>158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2.75">
      <c r="A2" s="486" t="s">
        <v>172</v>
      </c>
      <c r="B2" s="486"/>
      <c r="C2" s="486"/>
      <c r="D2" s="486"/>
      <c r="E2" s="486"/>
      <c r="F2" s="486"/>
      <c r="G2" s="486"/>
      <c r="H2" s="486"/>
      <c r="I2" s="486"/>
      <c r="J2" s="486"/>
    </row>
    <row r="3" ht="31.5" customHeight="1"/>
    <row r="4" spans="1:9" ht="12.75">
      <c r="A4" s="5" t="s">
        <v>118</v>
      </c>
      <c r="D4" s="10" t="s">
        <v>144</v>
      </c>
      <c r="E4" s="24" t="s">
        <v>76</v>
      </c>
      <c r="I4" s="128">
        <v>1426</v>
      </c>
    </row>
    <row r="5" spans="4:9" ht="12.75">
      <c r="D5" s="75"/>
      <c r="I5" s="75"/>
    </row>
    <row r="6" spans="4:9" ht="12.75">
      <c r="D6" s="75"/>
      <c r="G6" s="163" t="s">
        <v>117</v>
      </c>
      <c r="H6" s="11"/>
      <c r="I6" s="128">
        <v>517</v>
      </c>
    </row>
    <row r="7" ht="12.75">
      <c r="I7" s="83"/>
    </row>
    <row r="8" spans="2:10" ht="12.75">
      <c r="B8" s="141" t="s">
        <v>77</v>
      </c>
      <c r="C8" s="24" t="s">
        <v>153</v>
      </c>
      <c r="G8" s="39" t="s">
        <v>78</v>
      </c>
      <c r="H8" s="142">
        <v>298</v>
      </c>
      <c r="J8" s="227"/>
    </row>
    <row r="9" ht="12.75">
      <c r="I9" s="83"/>
    </row>
    <row r="10" spans="6:9" ht="12.75">
      <c r="F10" s="9" t="s">
        <v>129</v>
      </c>
      <c r="G10" s="10" t="s">
        <v>159</v>
      </c>
      <c r="H10" s="39" t="s">
        <v>79</v>
      </c>
      <c r="I10" s="143">
        <f>I6-H8</f>
        <v>219</v>
      </c>
    </row>
    <row r="11" ht="12.75">
      <c r="I11" s="83"/>
    </row>
    <row r="12" spans="8:9" ht="12.75">
      <c r="H12" s="39"/>
      <c r="I12" s="75"/>
    </row>
    <row r="13" spans="1:9" ht="12.75">
      <c r="A13" s="151" t="s">
        <v>111</v>
      </c>
      <c r="C13" s="128">
        <f>I10</f>
        <v>219</v>
      </c>
      <c r="D13" s="24" t="s">
        <v>80</v>
      </c>
      <c r="I13" s="83"/>
    </row>
    <row r="14" spans="9:10" ht="12.75">
      <c r="I14" s="83"/>
      <c r="J14" s="5"/>
    </row>
    <row r="15" spans="1:9" ht="12.75">
      <c r="A15" s="5" t="s">
        <v>84</v>
      </c>
      <c r="C15" s="75"/>
      <c r="I15" s="83"/>
    </row>
    <row r="16" ht="12.75">
      <c r="I16" s="83"/>
    </row>
    <row r="17" spans="2:9" ht="12.75">
      <c r="B17" s="151" t="s">
        <v>98</v>
      </c>
      <c r="E17" s="128">
        <v>64</v>
      </c>
      <c r="F17" s="130"/>
      <c r="G17" s="74"/>
      <c r="I17" s="83"/>
    </row>
    <row r="18" spans="2:9" ht="12.75">
      <c r="B18" s="24" t="s">
        <v>85</v>
      </c>
      <c r="E18" s="128">
        <v>20</v>
      </c>
      <c r="I18" s="83"/>
    </row>
    <row r="19" spans="2:9" s="87" customFormat="1" ht="12.75">
      <c r="B19" s="87" t="s">
        <v>161</v>
      </c>
      <c r="E19" s="145">
        <v>1</v>
      </c>
      <c r="I19" s="146"/>
    </row>
    <row r="20" spans="2:9" ht="12.75">
      <c r="B20" s="151" t="s">
        <v>119</v>
      </c>
      <c r="E20" s="144">
        <v>4</v>
      </c>
      <c r="G20" s="87"/>
      <c r="H20" s="87"/>
      <c r="I20" s="83"/>
    </row>
    <row r="21" spans="2:6" ht="12.75">
      <c r="B21" s="24" t="s">
        <v>86</v>
      </c>
      <c r="E21" s="144">
        <v>0</v>
      </c>
      <c r="F21" s="87"/>
    </row>
    <row r="22" spans="5:8" ht="12.75">
      <c r="E22" s="75"/>
      <c r="F22" s="87"/>
      <c r="G22" s="39"/>
      <c r="H22" s="76"/>
    </row>
    <row r="23" spans="5:8" ht="12.75">
      <c r="E23" s="75"/>
      <c r="F23" s="147" t="s">
        <v>87</v>
      </c>
      <c r="G23" s="39" t="s">
        <v>78</v>
      </c>
      <c r="H23" s="143">
        <f>SUM(E17:E21)</f>
        <v>89</v>
      </c>
    </row>
    <row r="24" spans="6:9" ht="12.75">
      <c r="F24" s="87"/>
      <c r="H24" s="39" t="s">
        <v>79</v>
      </c>
      <c r="I24" s="148">
        <f>I10-H23</f>
        <v>130</v>
      </c>
    </row>
    <row r="26" spans="1:9" ht="12.75">
      <c r="A26" s="5" t="s">
        <v>88</v>
      </c>
      <c r="C26" s="75"/>
      <c r="E26" s="74"/>
      <c r="I26" s="83"/>
    </row>
    <row r="27" spans="3:9" ht="12.75">
      <c r="C27" s="5"/>
      <c r="D27" s="5"/>
      <c r="E27" s="5"/>
      <c r="I27" s="83"/>
    </row>
    <row r="28" spans="2:9" ht="12.75">
      <c r="B28" s="5" t="s">
        <v>125</v>
      </c>
      <c r="I28" s="83"/>
    </row>
    <row r="29" spans="2:9" ht="12.75">
      <c r="B29" s="151" t="s">
        <v>124</v>
      </c>
      <c r="F29" s="128">
        <v>0</v>
      </c>
      <c r="I29" s="83"/>
    </row>
    <row r="30" spans="2:9" ht="12.75">
      <c r="B30" s="24" t="s">
        <v>81</v>
      </c>
      <c r="F30" s="144">
        <v>0</v>
      </c>
      <c r="I30" s="83"/>
    </row>
    <row r="31" spans="2:9" ht="12.75">
      <c r="B31" s="24" t="s">
        <v>82</v>
      </c>
      <c r="F31" s="144">
        <v>0</v>
      </c>
      <c r="I31" s="75"/>
    </row>
    <row r="32" spans="2:9" ht="12.75">
      <c r="B32" s="24" t="s">
        <v>162</v>
      </c>
      <c r="F32" s="144">
        <v>1</v>
      </c>
      <c r="I32" s="74" t="s">
        <v>163</v>
      </c>
    </row>
    <row r="33" spans="5:9" ht="12.75">
      <c r="E33" s="75"/>
      <c r="I33" s="74"/>
    </row>
    <row r="34" spans="5:9" ht="12.75">
      <c r="E34" s="75"/>
      <c r="F34" s="9" t="s">
        <v>83</v>
      </c>
      <c r="G34" s="9" t="s">
        <v>78</v>
      </c>
      <c r="H34" s="143">
        <f>SUM(F29:F32)</f>
        <v>1</v>
      </c>
      <c r="I34" s="74"/>
    </row>
    <row r="35" spans="8:9" ht="12.75">
      <c r="H35" s="39"/>
      <c r="I35" s="19"/>
    </row>
    <row r="36" spans="2:9" ht="12.75">
      <c r="B36" s="24" t="s">
        <v>89</v>
      </c>
      <c r="F36" s="148">
        <v>56</v>
      </c>
      <c r="I36" s="83"/>
    </row>
    <row r="37" spans="2:9" ht="12.75">
      <c r="B37" s="24" t="s">
        <v>90</v>
      </c>
      <c r="F37" s="128">
        <v>0</v>
      </c>
      <c r="I37" s="83"/>
    </row>
    <row r="38" spans="2:9" ht="12.75">
      <c r="B38" s="151" t="s">
        <v>97</v>
      </c>
      <c r="F38" s="128">
        <v>25</v>
      </c>
      <c r="I38" s="83"/>
    </row>
    <row r="39" spans="2:9" ht="12.75">
      <c r="B39" s="152" t="s">
        <v>96</v>
      </c>
      <c r="C39" s="74"/>
      <c r="F39" s="145">
        <v>23</v>
      </c>
      <c r="I39" s="83"/>
    </row>
    <row r="40" spans="2:9" ht="12.75">
      <c r="B40" s="24" t="s">
        <v>91</v>
      </c>
      <c r="F40" s="144">
        <v>17</v>
      </c>
      <c r="I40" s="83"/>
    </row>
    <row r="41" spans="2:6" ht="12.75">
      <c r="B41" s="228" t="s">
        <v>154</v>
      </c>
      <c r="C41" s="87"/>
      <c r="D41" s="87"/>
      <c r="E41" s="87"/>
      <c r="F41" s="215">
        <v>8</v>
      </c>
    </row>
    <row r="42" spans="2:6" ht="12.75">
      <c r="B42" s="1" t="s">
        <v>92</v>
      </c>
      <c r="F42" s="12">
        <v>0</v>
      </c>
    </row>
    <row r="43" spans="2:8" ht="12.75">
      <c r="B43" s="1"/>
      <c r="E43" s="11"/>
      <c r="F43" s="5"/>
      <c r="G43" s="9"/>
      <c r="H43" s="76"/>
    </row>
    <row r="44" spans="2:9" ht="12.75">
      <c r="B44" s="1"/>
      <c r="E44" s="11"/>
      <c r="F44" s="9" t="s">
        <v>93</v>
      </c>
      <c r="G44" s="9" t="s">
        <v>78</v>
      </c>
      <c r="H44" s="143">
        <f>SUM(H34,F36:F42)</f>
        <v>130</v>
      </c>
      <c r="I44" s="149"/>
    </row>
    <row r="45" spans="8:9" ht="13.5" thickBot="1">
      <c r="H45" s="39" t="s">
        <v>79</v>
      </c>
      <c r="I45" s="150">
        <f>I24-H44</f>
        <v>0</v>
      </c>
    </row>
    <row r="46" ht="13.5" thickTop="1"/>
  </sheetData>
  <sheetProtection/>
  <mergeCells count="2">
    <mergeCell ref="A1:J1"/>
    <mergeCell ref="A2:J2"/>
  </mergeCells>
  <printOptions/>
  <pageMargins left="0.75" right="0.55" top="0.86" bottom="1" header="0.5" footer="0.5"/>
  <pageSetup horizontalDpi="600" verticalDpi="600" orientation="portrait" scale="96" r:id="rId1"/>
  <headerFooter alignWithMargins="0">
    <oddHeader>&amp;CJUNIATA COLLEGE&amp;R&amp;D</oddHeader>
    <oddFooter>&amp;L&amp;8ADF, Registrar's Office and Reconciled by SFS, Bursar Office
&amp;Z&amp;F&amp;C
&amp;R&amp;8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89"/>
  <sheetViews>
    <sheetView view="pageBreakPreview" zoomScaleSheetLayoutView="100" zoomScalePageLayoutView="0" workbookViewId="0" topLeftCell="A1">
      <selection activeCell="D54" sqref="D54"/>
    </sheetView>
  </sheetViews>
  <sheetFormatPr defaultColWidth="9.140625" defaultRowHeight="12"/>
  <cols>
    <col min="1" max="1" width="6.140625" style="243" customWidth="1"/>
    <col min="2" max="2" width="11.421875" style="244" customWidth="1"/>
    <col min="3" max="3" width="8.28125" style="245" customWidth="1"/>
    <col min="4" max="4" width="11.28125" style="244" customWidth="1"/>
    <col min="5" max="5" width="8.8515625" style="245" customWidth="1"/>
    <col min="6" max="6" width="9.421875" style="246" customWidth="1"/>
    <col min="7" max="7" width="9.140625" style="246" customWidth="1"/>
    <col min="8" max="8" width="10.421875" style="244" customWidth="1"/>
    <col min="9" max="9" width="8.7109375" style="246" customWidth="1"/>
    <col min="10" max="10" width="8.7109375" style="247" customWidth="1"/>
    <col min="11" max="11" width="8.7109375" style="248" customWidth="1"/>
    <col min="12" max="12" width="5.421875" style="248" hidden="1" customWidth="1"/>
    <col min="13" max="13" width="7.28125" style="243" customWidth="1"/>
    <col min="14" max="15" width="8.7109375" style="244" customWidth="1"/>
    <col min="16" max="16" width="1.8515625" style="246" customWidth="1"/>
    <col min="17" max="17" width="8.7109375" style="247" customWidth="1"/>
    <col min="18" max="16384" width="9.140625" style="248" customWidth="1"/>
  </cols>
  <sheetData>
    <row r="1" spans="1:17" s="239" customFormat="1" ht="15">
      <c r="A1" s="487" t="s">
        <v>173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M1" s="240" t="s">
        <v>173</v>
      </c>
      <c r="N1" s="241"/>
      <c r="O1" s="241"/>
      <c r="P1" s="241"/>
      <c r="Q1" s="242"/>
    </row>
    <row r="2" ht="13.5" thickBot="1"/>
    <row r="3" spans="1:17" ht="12.75">
      <c r="A3" s="249"/>
      <c r="B3" s="250"/>
      <c r="C3" s="251" t="s">
        <v>174</v>
      </c>
      <c r="D3" s="250" t="s">
        <v>107</v>
      </c>
      <c r="E3" s="251" t="s">
        <v>174</v>
      </c>
      <c r="F3" s="250" t="s">
        <v>175</v>
      </c>
      <c r="G3" s="252" t="s">
        <v>174</v>
      </c>
      <c r="H3" s="253"/>
      <c r="I3" s="251" t="s">
        <v>174</v>
      </c>
      <c r="J3" s="254"/>
      <c r="K3" s="255" t="s">
        <v>174</v>
      </c>
      <c r="L3" s="256" t="s">
        <v>176</v>
      </c>
      <c r="M3" s="249"/>
      <c r="N3" s="250"/>
      <c r="O3" s="250"/>
      <c r="Q3" s="410"/>
    </row>
    <row r="4" spans="1:17" ht="12.75">
      <c r="A4" s="257"/>
      <c r="B4" s="258" t="s">
        <v>107</v>
      </c>
      <c r="C4" s="259" t="s">
        <v>177</v>
      </c>
      <c r="D4" s="258" t="s">
        <v>178</v>
      </c>
      <c r="E4" s="259" t="s">
        <v>177</v>
      </c>
      <c r="F4" s="258" t="s">
        <v>28</v>
      </c>
      <c r="G4" s="256" t="s">
        <v>177</v>
      </c>
      <c r="H4" s="260" t="s">
        <v>179</v>
      </c>
      <c r="I4" s="259" t="s">
        <v>177</v>
      </c>
      <c r="J4" s="261"/>
      <c r="K4" s="262" t="s">
        <v>177</v>
      </c>
      <c r="L4" s="256" t="s">
        <v>180</v>
      </c>
      <c r="M4" s="257"/>
      <c r="N4" s="258" t="s">
        <v>107</v>
      </c>
      <c r="O4" s="258" t="s">
        <v>179</v>
      </c>
      <c r="Q4" s="409"/>
    </row>
    <row r="5" spans="1:17" ht="12.75">
      <c r="A5" s="257"/>
      <c r="B5" s="258" t="s">
        <v>178</v>
      </c>
      <c r="C5" s="259" t="s">
        <v>181</v>
      </c>
      <c r="D5" s="258" t="s">
        <v>182</v>
      </c>
      <c r="E5" s="259" t="s">
        <v>181</v>
      </c>
      <c r="F5" s="258" t="s">
        <v>183</v>
      </c>
      <c r="G5" s="256" t="s">
        <v>181</v>
      </c>
      <c r="H5" s="260" t="s">
        <v>108</v>
      </c>
      <c r="I5" s="259" t="s">
        <v>181</v>
      </c>
      <c r="J5" s="261" t="s">
        <v>184</v>
      </c>
      <c r="K5" s="262" t="s">
        <v>181</v>
      </c>
      <c r="L5" s="256" t="s">
        <v>185</v>
      </c>
      <c r="M5" s="257"/>
      <c r="N5" s="258" t="s">
        <v>178</v>
      </c>
      <c r="O5" s="258" t="s">
        <v>108</v>
      </c>
      <c r="Q5" s="409" t="s">
        <v>184</v>
      </c>
    </row>
    <row r="6" spans="1:17" ht="13.5" thickBot="1">
      <c r="A6" s="263" t="s">
        <v>186</v>
      </c>
      <c r="B6" s="264" t="s">
        <v>182</v>
      </c>
      <c r="C6" s="265" t="s">
        <v>186</v>
      </c>
      <c r="D6" s="264" t="s">
        <v>130</v>
      </c>
      <c r="E6" s="265" t="s">
        <v>186</v>
      </c>
      <c r="F6" s="264" t="s">
        <v>187</v>
      </c>
      <c r="G6" s="266" t="s">
        <v>186</v>
      </c>
      <c r="H6" s="267" t="s">
        <v>188</v>
      </c>
      <c r="I6" s="265" t="s">
        <v>186</v>
      </c>
      <c r="J6" s="268" t="s">
        <v>66</v>
      </c>
      <c r="K6" s="269" t="s">
        <v>186</v>
      </c>
      <c r="L6" s="256" t="s">
        <v>189</v>
      </c>
      <c r="M6" s="263"/>
      <c r="N6" s="264" t="s">
        <v>182</v>
      </c>
      <c r="O6" s="264" t="s">
        <v>188</v>
      </c>
      <c r="P6" s="270"/>
      <c r="Q6" s="411" t="s">
        <v>66</v>
      </c>
    </row>
    <row r="7" spans="1:17" ht="13.5" hidden="1" thickTop="1">
      <c r="A7" s="271">
        <v>1974</v>
      </c>
      <c r="B7" s="272"/>
      <c r="C7" s="273"/>
      <c r="D7" s="274">
        <v>1173</v>
      </c>
      <c r="E7" s="275" t="s">
        <v>190</v>
      </c>
      <c r="F7" s="272"/>
      <c r="G7" s="276"/>
      <c r="H7" s="277">
        <v>335</v>
      </c>
      <c r="I7" s="275" t="s">
        <v>190</v>
      </c>
      <c r="J7" s="278">
        <v>1157.7</v>
      </c>
      <c r="K7" s="279" t="s">
        <v>190</v>
      </c>
      <c r="L7" s="280"/>
      <c r="M7" s="271">
        <v>1974</v>
      </c>
      <c r="N7" s="272">
        <v>1173</v>
      </c>
      <c r="O7" s="272">
        <v>335</v>
      </c>
      <c r="P7" s="281"/>
      <c r="Q7" s="412">
        <v>1157.7</v>
      </c>
    </row>
    <row r="8" spans="1:17" ht="13.5" hidden="1" thickTop="1">
      <c r="A8" s="282">
        <v>1975</v>
      </c>
      <c r="B8" s="283"/>
      <c r="C8" s="284"/>
      <c r="D8" s="285">
        <v>1074</v>
      </c>
      <c r="E8" s="284">
        <f aca="true" t="shared" si="0" ref="E8:E13">(D8-D7)/D7</f>
        <v>-0.08439897698209718</v>
      </c>
      <c r="F8" s="283"/>
      <c r="G8" s="286"/>
      <c r="H8" s="285">
        <v>311</v>
      </c>
      <c r="I8" s="284">
        <f aca="true" t="shared" si="1" ref="I8:I13">(H8-H7)/H7</f>
        <v>-0.07164179104477612</v>
      </c>
      <c r="J8" s="287">
        <v>1063.3</v>
      </c>
      <c r="K8" s="288">
        <f aca="true" t="shared" si="2" ref="K8:K13">(J8-J7)/J7</f>
        <v>-0.0815409864386284</v>
      </c>
      <c r="L8" s="286"/>
      <c r="M8" s="282">
        <v>1975</v>
      </c>
      <c r="N8" s="283">
        <v>1074</v>
      </c>
      <c r="O8" s="283">
        <v>311</v>
      </c>
      <c r="P8" s="281"/>
      <c r="Q8" s="413">
        <v>1063.3</v>
      </c>
    </row>
    <row r="9" spans="1:17" ht="13.5" hidden="1" thickTop="1">
      <c r="A9" s="282">
        <v>1976</v>
      </c>
      <c r="B9" s="283"/>
      <c r="C9" s="284"/>
      <c r="D9" s="283">
        <v>1149</v>
      </c>
      <c r="E9" s="284">
        <f t="shared" si="0"/>
        <v>0.06983240223463687</v>
      </c>
      <c r="F9" s="283"/>
      <c r="G9" s="286"/>
      <c r="H9" s="285">
        <v>382</v>
      </c>
      <c r="I9" s="284">
        <f t="shared" si="1"/>
        <v>0.2282958199356913</v>
      </c>
      <c r="J9" s="287">
        <v>1136.3</v>
      </c>
      <c r="K9" s="288">
        <f t="shared" si="2"/>
        <v>0.06865418978651369</v>
      </c>
      <c r="L9" s="286"/>
      <c r="M9" s="282">
        <v>1976</v>
      </c>
      <c r="N9" s="283">
        <v>1149</v>
      </c>
      <c r="O9" s="283">
        <v>382</v>
      </c>
      <c r="P9" s="289"/>
      <c r="Q9" s="413">
        <v>1136.3</v>
      </c>
    </row>
    <row r="10" spans="1:17" ht="13.5" hidden="1" thickTop="1">
      <c r="A10" s="271">
        <v>1977</v>
      </c>
      <c r="B10" s="272"/>
      <c r="C10" s="275"/>
      <c r="D10" s="272">
        <v>1130</v>
      </c>
      <c r="E10" s="275">
        <f t="shared" si="0"/>
        <v>-0.016536118363794605</v>
      </c>
      <c r="F10" s="272"/>
      <c r="G10" s="276"/>
      <c r="H10" s="277">
        <v>367</v>
      </c>
      <c r="I10" s="275">
        <f t="shared" si="1"/>
        <v>-0.03926701570680628</v>
      </c>
      <c r="J10" s="278">
        <v>1120</v>
      </c>
      <c r="K10" s="279">
        <f t="shared" si="2"/>
        <v>-0.014344803308985264</v>
      </c>
      <c r="L10" s="286"/>
      <c r="M10" s="271">
        <v>1977</v>
      </c>
      <c r="N10" s="272">
        <v>1130</v>
      </c>
      <c r="O10" s="272">
        <v>367</v>
      </c>
      <c r="P10" s="289"/>
      <c r="Q10" s="412">
        <v>1120</v>
      </c>
    </row>
    <row r="11" spans="1:17" ht="13.5" hidden="1" thickTop="1">
      <c r="A11" s="282">
        <v>1978</v>
      </c>
      <c r="B11" s="283"/>
      <c r="C11" s="284"/>
      <c r="D11" s="283">
        <v>1141</v>
      </c>
      <c r="E11" s="284">
        <f t="shared" si="0"/>
        <v>0.009734513274336283</v>
      </c>
      <c r="F11" s="283"/>
      <c r="G11" s="286"/>
      <c r="H11" s="285">
        <v>341</v>
      </c>
      <c r="I11" s="284">
        <f t="shared" si="1"/>
        <v>-0.07084468664850137</v>
      </c>
      <c r="J11" s="287">
        <v>1128.3</v>
      </c>
      <c r="K11" s="288">
        <f t="shared" si="2"/>
        <v>0.007410714285714245</v>
      </c>
      <c r="L11" s="286"/>
      <c r="M11" s="282">
        <v>1978</v>
      </c>
      <c r="N11" s="283">
        <v>1141</v>
      </c>
      <c r="O11" s="283">
        <v>341</v>
      </c>
      <c r="P11" s="289"/>
      <c r="Q11" s="413">
        <v>1128.3</v>
      </c>
    </row>
    <row r="12" spans="1:17" ht="13.5" hidden="1" thickTop="1">
      <c r="A12" s="282">
        <v>1979</v>
      </c>
      <c r="B12" s="283"/>
      <c r="C12" s="284"/>
      <c r="D12" s="283">
        <v>1264</v>
      </c>
      <c r="E12" s="284">
        <f t="shared" si="0"/>
        <v>0.10780017528483786</v>
      </c>
      <c r="F12" s="283"/>
      <c r="G12" s="286"/>
      <c r="H12" s="285">
        <v>422</v>
      </c>
      <c r="I12" s="284">
        <f t="shared" si="1"/>
        <v>0.2375366568914956</v>
      </c>
      <c r="J12" s="287">
        <v>1253.3</v>
      </c>
      <c r="K12" s="288">
        <f t="shared" si="2"/>
        <v>0.11078613843835859</v>
      </c>
      <c r="L12" s="286"/>
      <c r="M12" s="282">
        <v>1979</v>
      </c>
      <c r="N12" s="283">
        <v>1264</v>
      </c>
      <c r="O12" s="283">
        <v>422</v>
      </c>
      <c r="P12" s="289"/>
      <c r="Q12" s="413">
        <v>1253.3</v>
      </c>
    </row>
    <row r="13" spans="1:17" ht="13.5" hidden="1" thickTop="1">
      <c r="A13" s="271">
        <v>1980</v>
      </c>
      <c r="B13" s="272"/>
      <c r="C13" s="275"/>
      <c r="D13" s="272">
        <v>1283</v>
      </c>
      <c r="E13" s="275">
        <f t="shared" si="0"/>
        <v>0.015031645569620253</v>
      </c>
      <c r="F13" s="272"/>
      <c r="G13" s="276"/>
      <c r="H13" s="277">
        <v>377</v>
      </c>
      <c r="I13" s="275">
        <f t="shared" si="1"/>
        <v>-0.1066350710900474</v>
      </c>
      <c r="J13" s="278">
        <v>1277.7</v>
      </c>
      <c r="K13" s="279">
        <f t="shared" si="2"/>
        <v>0.019468602888374764</v>
      </c>
      <c r="L13" s="286"/>
      <c r="M13" s="271">
        <v>1980</v>
      </c>
      <c r="N13" s="272">
        <v>1283</v>
      </c>
      <c r="O13" s="272">
        <v>377</v>
      </c>
      <c r="P13" s="289"/>
      <c r="Q13" s="412">
        <v>1277.7</v>
      </c>
    </row>
    <row r="14" spans="1:17" ht="13.5" hidden="1" thickTop="1">
      <c r="A14" s="282"/>
      <c r="B14" s="283"/>
      <c r="C14" s="284"/>
      <c r="D14" s="283"/>
      <c r="E14" s="284"/>
      <c r="F14" s="283"/>
      <c r="G14" s="286"/>
      <c r="H14" s="285"/>
      <c r="I14" s="284"/>
      <c r="J14" s="287"/>
      <c r="K14" s="288"/>
      <c r="L14" s="286"/>
      <c r="M14" s="282"/>
      <c r="N14" s="283"/>
      <c r="O14" s="283"/>
      <c r="P14" s="289"/>
      <c r="Q14" s="413"/>
    </row>
    <row r="15" spans="1:17" ht="13.5" hidden="1" thickTop="1">
      <c r="A15" s="271">
        <v>1981</v>
      </c>
      <c r="B15" s="272"/>
      <c r="C15" s="275"/>
      <c r="D15" s="272">
        <v>1274</v>
      </c>
      <c r="E15" s="275">
        <f>(D15-D13)/D13</f>
        <v>-0.007014809041309431</v>
      </c>
      <c r="F15" s="272"/>
      <c r="G15" s="276"/>
      <c r="H15" s="277">
        <v>406</v>
      </c>
      <c r="I15" s="275">
        <f>(H15-H13)/H13</f>
        <v>0.07692307692307693</v>
      </c>
      <c r="J15" s="278" t="s">
        <v>191</v>
      </c>
      <c r="K15" s="279" t="s">
        <v>190</v>
      </c>
      <c r="L15" s="286"/>
      <c r="M15" s="271">
        <v>1981</v>
      </c>
      <c r="N15" s="272">
        <v>1274</v>
      </c>
      <c r="O15" s="272">
        <v>406</v>
      </c>
      <c r="P15" s="289"/>
      <c r="Q15" s="412" t="s">
        <v>191</v>
      </c>
    </row>
    <row r="16" spans="1:17" ht="13.5" hidden="1" thickTop="1">
      <c r="A16" s="282">
        <v>1982</v>
      </c>
      <c r="B16" s="283"/>
      <c r="C16" s="284"/>
      <c r="D16" s="283">
        <v>1286</v>
      </c>
      <c r="E16" s="284">
        <f>(D16-D15)/D15</f>
        <v>0.009419152276295133</v>
      </c>
      <c r="F16" s="283"/>
      <c r="G16" s="286"/>
      <c r="H16" s="285">
        <v>388</v>
      </c>
      <c r="I16" s="284">
        <f aca="true" t="shared" si="3" ref="I16:I25">(H16-H15)/H15</f>
        <v>-0.04433497536945813</v>
      </c>
      <c r="J16" s="287">
        <v>1280</v>
      </c>
      <c r="K16" s="288" t="s">
        <v>190</v>
      </c>
      <c r="L16" s="286"/>
      <c r="M16" s="282">
        <v>1982</v>
      </c>
      <c r="N16" s="283">
        <v>1286</v>
      </c>
      <c r="O16" s="283">
        <v>388</v>
      </c>
      <c r="P16" s="289"/>
      <c r="Q16" s="413">
        <v>1280</v>
      </c>
    </row>
    <row r="17" spans="1:17" ht="13.5" hidden="1" thickTop="1">
      <c r="A17" s="282">
        <v>1983</v>
      </c>
      <c r="B17" s="283"/>
      <c r="C17" s="284"/>
      <c r="D17" s="283">
        <v>1242</v>
      </c>
      <c r="E17" s="284">
        <f>(D17-D16)/D16</f>
        <v>-0.03421461897356143</v>
      </c>
      <c r="F17" s="283"/>
      <c r="G17" s="286"/>
      <c r="H17" s="285">
        <v>357</v>
      </c>
      <c r="I17" s="284">
        <f t="shared" si="3"/>
        <v>-0.07989690721649484</v>
      </c>
      <c r="J17" s="287">
        <v>1231.3</v>
      </c>
      <c r="K17" s="288">
        <f>(J17-J16)/J16</f>
        <v>-0.038046875000000036</v>
      </c>
      <c r="L17" s="286"/>
      <c r="M17" s="282">
        <v>1983</v>
      </c>
      <c r="N17" s="283">
        <v>1242</v>
      </c>
      <c r="O17" s="283">
        <v>357</v>
      </c>
      <c r="P17" s="289"/>
      <c r="Q17" s="413">
        <v>1231.3</v>
      </c>
    </row>
    <row r="18" spans="1:17" ht="13.5" hidden="1" thickTop="1">
      <c r="A18" s="271">
        <v>1984</v>
      </c>
      <c r="B18" s="272"/>
      <c r="C18" s="275"/>
      <c r="D18" s="272">
        <v>1185</v>
      </c>
      <c r="E18" s="275">
        <f>(D18-D17)/D17</f>
        <v>-0.04589371980676329</v>
      </c>
      <c r="F18" s="272">
        <v>388</v>
      </c>
      <c r="G18" s="276" t="s">
        <v>190</v>
      </c>
      <c r="H18" s="277">
        <v>370</v>
      </c>
      <c r="I18" s="275">
        <f t="shared" si="3"/>
        <v>0.036414565826330535</v>
      </c>
      <c r="J18" s="278">
        <v>1175</v>
      </c>
      <c r="K18" s="279">
        <f>(J18-J17)/J17</f>
        <v>-0.04572403151141067</v>
      </c>
      <c r="L18" s="286"/>
      <c r="M18" s="271">
        <v>1984</v>
      </c>
      <c r="N18" s="272">
        <v>1185</v>
      </c>
      <c r="O18" s="272">
        <v>370</v>
      </c>
      <c r="P18" s="289"/>
      <c r="Q18" s="412">
        <v>1175</v>
      </c>
    </row>
    <row r="19" spans="1:17" ht="13.5" hidden="1" thickTop="1">
      <c r="A19" s="282">
        <v>1985</v>
      </c>
      <c r="B19" s="283"/>
      <c r="C19" s="284"/>
      <c r="D19" s="283">
        <v>1128</v>
      </c>
      <c r="E19" s="284">
        <f>(D19-D18)/D18</f>
        <v>-0.04810126582278481</v>
      </c>
      <c r="F19" s="283">
        <v>349</v>
      </c>
      <c r="G19" s="286">
        <f aca="true" t="shared" si="4" ref="G19:G25">(F19-F18)/F18</f>
        <v>-0.10051546391752578</v>
      </c>
      <c r="H19" s="285">
        <v>335</v>
      </c>
      <c r="I19" s="284">
        <f t="shared" si="3"/>
        <v>-0.0945945945945946</v>
      </c>
      <c r="J19" s="287" t="s">
        <v>191</v>
      </c>
      <c r="K19" s="288" t="s">
        <v>190</v>
      </c>
      <c r="L19" s="286"/>
      <c r="M19" s="282">
        <v>1985</v>
      </c>
      <c r="N19" s="283">
        <v>1128</v>
      </c>
      <c r="O19" s="283">
        <v>335</v>
      </c>
      <c r="P19" s="289"/>
      <c r="Q19" s="413" t="s">
        <v>191</v>
      </c>
    </row>
    <row r="20" spans="1:29" ht="13.5" thickTop="1">
      <c r="A20" s="290"/>
      <c r="B20" s="291" t="s">
        <v>192</v>
      </c>
      <c r="C20" s="292"/>
      <c r="D20" s="291"/>
      <c r="E20" s="293"/>
      <c r="F20" s="294"/>
      <c r="G20" s="295"/>
      <c r="H20" s="296"/>
      <c r="I20" s="294"/>
      <c r="J20" s="297"/>
      <c r="K20" s="294"/>
      <c r="L20" s="295"/>
      <c r="M20" s="296"/>
      <c r="N20" s="298"/>
      <c r="O20" s="297"/>
      <c r="P20" s="294"/>
      <c r="Q20" s="414"/>
      <c r="R20" s="300"/>
      <c r="S20" s="301"/>
      <c r="T20" s="302"/>
      <c r="U20" s="302"/>
      <c r="X20" s="301"/>
      <c r="Y20" s="301"/>
      <c r="Z20" s="301"/>
      <c r="AA20" s="303"/>
      <c r="AB20" s="300"/>
      <c r="AC20" s="300"/>
    </row>
    <row r="21" spans="1:17" ht="12.75" customHeight="1" hidden="1">
      <c r="A21" s="304">
        <v>1986</v>
      </c>
      <c r="B21" s="305">
        <v>1113</v>
      </c>
      <c r="C21" s="306" t="s">
        <v>191</v>
      </c>
      <c r="D21" s="305">
        <v>1089</v>
      </c>
      <c r="E21" s="306">
        <f>(D21-D19)/D19</f>
        <v>-0.034574468085106384</v>
      </c>
      <c r="F21" s="305">
        <v>306</v>
      </c>
      <c r="G21" s="307">
        <f>(F21-F19)/F19</f>
        <v>-0.12320916905444126</v>
      </c>
      <c r="H21" s="308">
        <v>288</v>
      </c>
      <c r="I21" s="306">
        <f>(H21-H19)/H19</f>
        <v>-0.14029850746268657</v>
      </c>
      <c r="J21" s="309">
        <v>1077</v>
      </c>
      <c r="K21" s="310" t="s">
        <v>190</v>
      </c>
      <c r="L21" s="307"/>
      <c r="M21" s="304">
        <v>1986</v>
      </c>
      <c r="N21" s="305">
        <v>1089</v>
      </c>
      <c r="O21" s="305">
        <v>288</v>
      </c>
      <c r="P21" s="311"/>
      <c r="Q21" s="406">
        <v>1053</v>
      </c>
    </row>
    <row r="22" spans="1:17" ht="12.75" customHeight="1" hidden="1">
      <c r="A22" s="312">
        <v>1987</v>
      </c>
      <c r="B22" s="313">
        <v>1121</v>
      </c>
      <c r="C22" s="314">
        <f>(B22-B21)/B21</f>
        <v>0.0071877807726864335</v>
      </c>
      <c r="D22" s="313">
        <v>1091</v>
      </c>
      <c r="E22" s="314">
        <f>(D22-D21)/D21</f>
        <v>0.0018365472910927456</v>
      </c>
      <c r="F22" s="313">
        <v>333</v>
      </c>
      <c r="G22" s="315">
        <f t="shared" si="4"/>
        <v>0.08823529411764706</v>
      </c>
      <c r="H22" s="316">
        <v>312</v>
      </c>
      <c r="I22" s="314">
        <f t="shared" si="3"/>
        <v>0.08333333333333333</v>
      </c>
      <c r="J22" s="317">
        <v>1113</v>
      </c>
      <c r="K22" s="318">
        <f>(J22-J21)/J21</f>
        <v>0.033426183844011144</v>
      </c>
      <c r="L22" s="307"/>
      <c r="M22" s="312">
        <v>1987</v>
      </c>
      <c r="N22" s="313">
        <v>1091</v>
      </c>
      <c r="O22" s="313">
        <v>312</v>
      </c>
      <c r="P22" s="311"/>
      <c r="Q22" s="407">
        <v>1083</v>
      </c>
    </row>
    <row r="23" spans="1:17" ht="12.75" customHeight="1" hidden="1">
      <c r="A23" s="304">
        <v>1988</v>
      </c>
      <c r="B23" s="305">
        <v>1169</v>
      </c>
      <c r="C23" s="306">
        <f>(B23-B22)/B22</f>
        <v>0.042818911685994644</v>
      </c>
      <c r="D23" s="305">
        <v>1137</v>
      </c>
      <c r="E23" s="306">
        <f>(D23-D22)/D22</f>
        <v>0.04216315307057745</v>
      </c>
      <c r="F23" s="305">
        <v>340</v>
      </c>
      <c r="G23" s="307">
        <f t="shared" si="4"/>
        <v>0.021021021021021023</v>
      </c>
      <c r="H23" s="308">
        <v>320</v>
      </c>
      <c r="I23" s="306">
        <f t="shared" si="3"/>
        <v>0.02564102564102564</v>
      </c>
      <c r="J23" s="309">
        <v>1145</v>
      </c>
      <c r="K23" s="310">
        <f>(J23-J22)/J22</f>
        <v>0.028751123090745734</v>
      </c>
      <c r="L23" s="307"/>
      <c r="M23" s="304">
        <v>1988</v>
      </c>
      <c r="N23" s="305">
        <v>1137</v>
      </c>
      <c r="O23" s="305">
        <v>320</v>
      </c>
      <c r="P23" s="311"/>
      <c r="Q23" s="406">
        <v>1113</v>
      </c>
    </row>
    <row r="24" spans="1:17" ht="12.75" customHeight="1" hidden="1">
      <c r="A24" s="304">
        <v>1989</v>
      </c>
      <c r="B24" s="305">
        <v>1157</v>
      </c>
      <c r="C24" s="306">
        <f>(B24-B23)/B23</f>
        <v>-0.010265183917878529</v>
      </c>
      <c r="D24" s="305">
        <v>1125</v>
      </c>
      <c r="E24" s="306">
        <f>(D24-D23)/D23</f>
        <v>-0.010554089709762533</v>
      </c>
      <c r="F24" s="305">
        <v>315</v>
      </c>
      <c r="G24" s="307">
        <f t="shared" si="4"/>
        <v>-0.07352941176470588</v>
      </c>
      <c r="H24" s="308">
        <v>293</v>
      </c>
      <c r="I24" s="306">
        <f t="shared" si="3"/>
        <v>-0.084375</v>
      </c>
      <c r="J24" s="309">
        <v>1132</v>
      </c>
      <c r="K24" s="310">
        <f>(J24-J23)/J23</f>
        <v>-0.011353711790393014</v>
      </c>
      <c r="L24" s="307"/>
      <c r="M24" s="304">
        <v>1989</v>
      </c>
      <c r="N24" s="305">
        <v>1125</v>
      </c>
      <c r="O24" s="305">
        <v>293</v>
      </c>
      <c r="P24" s="311"/>
      <c r="Q24" s="406">
        <v>1101</v>
      </c>
    </row>
    <row r="25" spans="1:17" ht="12.75" hidden="1">
      <c r="A25" s="312">
        <v>1990</v>
      </c>
      <c r="B25" s="313">
        <v>1159</v>
      </c>
      <c r="C25" s="314">
        <f>(B25-B24)/B24</f>
        <v>0.001728608470181504</v>
      </c>
      <c r="D25" s="313">
        <v>1134</v>
      </c>
      <c r="E25" s="314">
        <f>(D25-D24)/D24</f>
        <v>0.008</v>
      </c>
      <c r="F25" s="313">
        <v>299</v>
      </c>
      <c r="G25" s="315">
        <f t="shared" si="4"/>
        <v>-0.050793650793650794</v>
      </c>
      <c r="H25" s="316">
        <v>279</v>
      </c>
      <c r="I25" s="314">
        <f t="shared" si="3"/>
        <v>-0.04778156996587031</v>
      </c>
      <c r="J25" s="317">
        <v>1134.5</v>
      </c>
      <c r="K25" s="318">
        <f>(J25-J24)/J24</f>
        <v>0.002208480565371025</v>
      </c>
      <c r="L25" s="307"/>
      <c r="M25" s="312">
        <v>1990</v>
      </c>
      <c r="N25" s="313">
        <v>1134</v>
      </c>
      <c r="O25" s="313">
        <v>279</v>
      </c>
      <c r="P25" s="311"/>
      <c r="Q25" s="407">
        <v>1109.5</v>
      </c>
    </row>
    <row r="26" spans="1:17" ht="12.75" hidden="1">
      <c r="A26" s="304"/>
      <c r="B26" s="305"/>
      <c r="C26" s="306"/>
      <c r="D26" s="305"/>
      <c r="E26" s="306"/>
      <c r="F26" s="305"/>
      <c r="G26" s="307"/>
      <c r="H26" s="308"/>
      <c r="I26" s="306"/>
      <c r="J26" s="309"/>
      <c r="K26" s="310"/>
      <c r="L26" s="307"/>
      <c r="M26" s="304"/>
      <c r="N26" s="305"/>
      <c r="O26" s="305"/>
      <c r="P26" s="311"/>
      <c r="Q26" s="406"/>
    </row>
    <row r="27" spans="1:17" ht="12.75">
      <c r="A27" s="312">
        <v>1991</v>
      </c>
      <c r="B27" s="313">
        <v>1138</v>
      </c>
      <c r="C27" s="314">
        <f>(B27-B25)/B25</f>
        <v>-0.0181190681622088</v>
      </c>
      <c r="D27" s="313">
        <v>1118</v>
      </c>
      <c r="E27" s="314">
        <f>(D27-D25)/D25</f>
        <v>-0.014109347442680775</v>
      </c>
      <c r="F27" s="313">
        <v>289</v>
      </c>
      <c r="G27" s="315">
        <f>(F27-F25)/F25</f>
        <v>-0.033444816053511704</v>
      </c>
      <c r="H27" s="316">
        <v>265</v>
      </c>
      <c r="I27" s="314">
        <f>(H27-H25)/H25</f>
        <v>-0.05017921146953405</v>
      </c>
      <c r="J27" s="317">
        <v>1013</v>
      </c>
      <c r="K27" s="318">
        <f>(J27-J25)/J25</f>
        <v>-0.10709563684442486</v>
      </c>
      <c r="L27" s="307"/>
      <c r="M27" s="312">
        <v>1991</v>
      </c>
      <c r="N27" s="313">
        <v>1118</v>
      </c>
      <c r="O27" s="313">
        <v>265</v>
      </c>
      <c r="P27" s="311"/>
      <c r="Q27" s="407">
        <v>1093</v>
      </c>
    </row>
    <row r="28" spans="1:17" ht="12.75">
      <c r="A28" s="304">
        <v>1992</v>
      </c>
      <c r="B28" s="305">
        <v>1078</v>
      </c>
      <c r="C28" s="306">
        <f aca="true" t="shared" si="5" ref="C28:C36">(B28-B27)/B27</f>
        <v>-0.05272407732864675</v>
      </c>
      <c r="D28" s="305">
        <v>1037</v>
      </c>
      <c r="E28" s="306">
        <f aca="true" t="shared" si="6" ref="E28:E36">(D28-D27)/D27</f>
        <v>-0.07245080500894455</v>
      </c>
      <c r="F28" s="305">
        <v>281</v>
      </c>
      <c r="G28" s="307">
        <f aca="true" t="shared" si="7" ref="G28:G36">(F28-F27)/F27</f>
        <v>-0.02768166089965398</v>
      </c>
      <c r="H28" s="308">
        <v>262</v>
      </c>
      <c r="I28" s="306">
        <f aca="true" t="shared" si="8" ref="I28:I36">(H28-H27)/H27</f>
        <v>-0.011320754716981131</v>
      </c>
      <c r="J28" s="309">
        <v>1047</v>
      </c>
      <c r="K28" s="310">
        <f aca="true" t="shared" si="9" ref="K28:K36">(J28-J27)/J27</f>
        <v>0.03356367226061204</v>
      </c>
      <c r="L28" s="307"/>
      <c r="M28" s="304">
        <v>1992</v>
      </c>
      <c r="N28" s="305">
        <v>1037</v>
      </c>
      <c r="O28" s="305">
        <v>262</v>
      </c>
      <c r="P28" s="311"/>
      <c r="Q28" s="406">
        <v>1006</v>
      </c>
    </row>
    <row r="29" spans="1:17" ht="12.75">
      <c r="A29" s="304">
        <v>1993</v>
      </c>
      <c r="B29" s="305">
        <v>1077</v>
      </c>
      <c r="C29" s="306">
        <f t="shared" si="5"/>
        <v>-0.0009276437847866419</v>
      </c>
      <c r="D29" s="305">
        <v>1057</v>
      </c>
      <c r="E29" s="306">
        <f t="shared" si="6"/>
        <v>0.019286403085824494</v>
      </c>
      <c r="F29" s="305">
        <v>340</v>
      </c>
      <c r="G29" s="307">
        <f t="shared" si="7"/>
        <v>0.2099644128113879</v>
      </c>
      <c r="H29" s="308">
        <v>312</v>
      </c>
      <c r="I29" s="306">
        <f t="shared" si="8"/>
        <v>0.19083969465648856</v>
      </c>
      <c r="J29" s="309">
        <v>1056</v>
      </c>
      <c r="K29" s="310">
        <f t="shared" si="9"/>
        <v>0.008595988538681949</v>
      </c>
      <c r="L29" s="307"/>
      <c r="M29" s="304">
        <v>1993</v>
      </c>
      <c r="N29" s="305">
        <v>1057</v>
      </c>
      <c r="O29" s="305">
        <v>312</v>
      </c>
      <c r="P29" s="311"/>
      <c r="Q29" s="406">
        <v>1036</v>
      </c>
    </row>
    <row r="30" spans="1:17" ht="12.75">
      <c r="A30" s="312">
        <v>1994</v>
      </c>
      <c r="B30" s="313">
        <v>1067</v>
      </c>
      <c r="C30" s="314">
        <f t="shared" si="5"/>
        <v>-0.009285051067780872</v>
      </c>
      <c r="D30" s="313">
        <v>1042</v>
      </c>
      <c r="E30" s="314">
        <f t="shared" si="6"/>
        <v>-0.014191106906338695</v>
      </c>
      <c r="F30" s="313">
        <v>297</v>
      </c>
      <c r="G30" s="315">
        <f t="shared" si="7"/>
        <v>-0.1264705882352941</v>
      </c>
      <c r="H30" s="316">
        <v>269</v>
      </c>
      <c r="I30" s="314">
        <f t="shared" si="8"/>
        <v>-0.13782051282051283</v>
      </c>
      <c r="J30" s="317">
        <v>1039</v>
      </c>
      <c r="K30" s="318">
        <f t="shared" si="9"/>
        <v>-0.016098484848484848</v>
      </c>
      <c r="L30" s="307"/>
      <c r="M30" s="312">
        <v>1994</v>
      </c>
      <c r="N30" s="313">
        <v>1042</v>
      </c>
      <c r="O30" s="313">
        <v>269</v>
      </c>
      <c r="P30" s="311"/>
      <c r="Q30" s="407">
        <v>1014</v>
      </c>
    </row>
    <row r="31" spans="1:17" ht="12.75">
      <c r="A31" s="304">
        <v>1995</v>
      </c>
      <c r="B31" s="305">
        <v>1111</v>
      </c>
      <c r="C31" s="306">
        <f t="shared" si="5"/>
        <v>0.041237113402061855</v>
      </c>
      <c r="D31" s="305">
        <v>1067</v>
      </c>
      <c r="E31" s="306">
        <f t="shared" si="6"/>
        <v>0.02399232245681382</v>
      </c>
      <c r="F31" s="305">
        <v>313</v>
      </c>
      <c r="G31" s="307">
        <f t="shared" si="7"/>
        <v>0.05387205387205387</v>
      </c>
      <c r="H31" s="308">
        <v>285</v>
      </c>
      <c r="I31" s="306">
        <f t="shared" si="8"/>
        <v>0.05947955390334572</v>
      </c>
      <c r="J31" s="309">
        <v>1080.9</v>
      </c>
      <c r="K31" s="310">
        <f t="shared" si="9"/>
        <v>0.04032723772858526</v>
      </c>
      <c r="L31" s="307"/>
      <c r="M31" s="304">
        <v>1995</v>
      </c>
      <c r="N31" s="305">
        <v>1067</v>
      </c>
      <c r="O31" s="305">
        <v>285</v>
      </c>
      <c r="P31" s="311"/>
      <c r="Q31" s="406">
        <v>1036.9</v>
      </c>
    </row>
    <row r="32" spans="1:17" ht="12.75">
      <c r="A32" s="304">
        <v>1996</v>
      </c>
      <c r="B32" s="305">
        <v>1195</v>
      </c>
      <c r="C32" s="306">
        <f t="shared" si="5"/>
        <v>0.07560756075607561</v>
      </c>
      <c r="D32" s="305">
        <v>1161</v>
      </c>
      <c r="E32" s="306">
        <f t="shared" si="6"/>
        <v>0.08809746954076851</v>
      </c>
      <c r="F32" s="305">
        <v>380</v>
      </c>
      <c r="G32" s="307">
        <f t="shared" si="7"/>
        <v>0.21405750798722045</v>
      </c>
      <c r="H32" s="308">
        <v>350</v>
      </c>
      <c r="I32" s="306">
        <f t="shared" si="8"/>
        <v>0.22807017543859648</v>
      </c>
      <c r="J32" s="309">
        <v>1170.1</v>
      </c>
      <c r="K32" s="310">
        <f t="shared" si="9"/>
        <v>0.08252382274030882</v>
      </c>
      <c r="L32" s="307"/>
      <c r="M32" s="304">
        <v>1996</v>
      </c>
      <c r="N32" s="305">
        <v>1161</v>
      </c>
      <c r="O32" s="305">
        <v>350</v>
      </c>
      <c r="P32" s="311"/>
      <c r="Q32" s="406">
        <v>1136.1</v>
      </c>
    </row>
    <row r="33" spans="1:17" ht="12.75">
      <c r="A33" s="312">
        <v>1997</v>
      </c>
      <c r="B33" s="313">
        <v>1239</v>
      </c>
      <c r="C33" s="314">
        <f t="shared" si="5"/>
        <v>0.03682008368200837</v>
      </c>
      <c r="D33" s="313">
        <v>1204</v>
      </c>
      <c r="E33" s="314">
        <f t="shared" si="6"/>
        <v>0.037037037037037035</v>
      </c>
      <c r="F33" s="313">
        <v>366</v>
      </c>
      <c r="G33" s="315">
        <f t="shared" si="7"/>
        <v>-0.03684210526315789</v>
      </c>
      <c r="H33" s="316">
        <v>342</v>
      </c>
      <c r="I33" s="314">
        <f t="shared" si="8"/>
        <v>-0.022857142857142857</v>
      </c>
      <c r="J33" s="317">
        <v>1207.5</v>
      </c>
      <c r="K33" s="318">
        <f t="shared" si="9"/>
        <v>0.03196308007862584</v>
      </c>
      <c r="L33" s="319">
        <v>1263</v>
      </c>
      <c r="M33" s="312">
        <v>1997</v>
      </c>
      <c r="N33" s="313">
        <v>1204</v>
      </c>
      <c r="O33" s="313">
        <v>342</v>
      </c>
      <c r="P33" s="311"/>
      <c r="Q33" s="407">
        <v>1172.5</v>
      </c>
    </row>
    <row r="34" spans="1:17" ht="12.75">
      <c r="A34" s="304">
        <v>1998</v>
      </c>
      <c r="B34" s="305">
        <v>1287</v>
      </c>
      <c r="C34" s="306">
        <f t="shared" si="5"/>
        <v>0.0387409200968523</v>
      </c>
      <c r="D34" s="305">
        <v>1244</v>
      </c>
      <c r="E34" s="306">
        <f t="shared" si="6"/>
        <v>0.03322259136212625</v>
      </c>
      <c r="F34" s="305">
        <v>360</v>
      </c>
      <c r="G34" s="307">
        <f t="shared" si="7"/>
        <v>-0.01639344262295082</v>
      </c>
      <c r="H34" s="308">
        <v>337</v>
      </c>
      <c r="I34" s="306">
        <f t="shared" si="8"/>
        <v>-0.014619883040935672</v>
      </c>
      <c r="J34" s="309">
        <v>1268.1</v>
      </c>
      <c r="K34" s="310">
        <f t="shared" si="9"/>
        <v>0.050186335403726634</v>
      </c>
      <c r="L34" s="319">
        <v>1304</v>
      </c>
      <c r="M34" s="304">
        <v>1998</v>
      </c>
      <c r="N34" s="305">
        <v>1244</v>
      </c>
      <c r="O34" s="305">
        <v>337</v>
      </c>
      <c r="P34" s="311"/>
      <c r="Q34" s="406">
        <v>1225.1</v>
      </c>
    </row>
    <row r="35" spans="1:17" ht="12.75">
      <c r="A35" s="304">
        <v>1999</v>
      </c>
      <c r="B35" s="305">
        <v>1321</v>
      </c>
      <c r="C35" s="306">
        <f t="shared" si="5"/>
        <v>0.02641802641802642</v>
      </c>
      <c r="D35" s="305">
        <v>1268</v>
      </c>
      <c r="E35" s="306">
        <f t="shared" si="6"/>
        <v>0.01929260450160772</v>
      </c>
      <c r="F35" s="305">
        <v>348</v>
      </c>
      <c r="G35" s="307">
        <f t="shared" si="7"/>
        <v>-0.03333333333333333</v>
      </c>
      <c r="H35" s="308">
        <v>325</v>
      </c>
      <c r="I35" s="306">
        <f t="shared" si="8"/>
        <v>-0.03560830860534125</v>
      </c>
      <c r="J35" s="309">
        <v>1291.6</v>
      </c>
      <c r="K35" s="310">
        <f t="shared" si="9"/>
        <v>0.018531661540887943</v>
      </c>
      <c r="L35" s="319">
        <v>1327</v>
      </c>
      <c r="M35" s="304">
        <v>1999</v>
      </c>
      <c r="N35" s="305">
        <v>1268</v>
      </c>
      <c r="O35" s="305">
        <v>325</v>
      </c>
      <c r="P35" s="311"/>
      <c r="Q35" s="406">
        <v>1238.6</v>
      </c>
    </row>
    <row r="36" spans="1:17" ht="12.75">
      <c r="A36" s="312">
        <v>2000</v>
      </c>
      <c r="B36" s="313">
        <v>1339</v>
      </c>
      <c r="C36" s="314">
        <f t="shared" si="5"/>
        <v>0.013626040878122634</v>
      </c>
      <c r="D36" s="313">
        <v>1291</v>
      </c>
      <c r="E36" s="314">
        <f t="shared" si="6"/>
        <v>0.018138801261829655</v>
      </c>
      <c r="F36" s="313">
        <v>380</v>
      </c>
      <c r="G36" s="315">
        <f t="shared" si="7"/>
        <v>0.09195402298850575</v>
      </c>
      <c r="H36" s="316">
        <v>360</v>
      </c>
      <c r="I36" s="314">
        <f t="shared" si="8"/>
        <v>0.1076923076923077</v>
      </c>
      <c r="J36" s="317">
        <v>1311.5</v>
      </c>
      <c r="K36" s="318">
        <f t="shared" si="9"/>
        <v>0.015407246825642686</v>
      </c>
      <c r="L36" s="319">
        <v>1378</v>
      </c>
      <c r="M36" s="312">
        <v>2000</v>
      </c>
      <c r="N36" s="313">
        <v>1291</v>
      </c>
      <c r="O36" s="313">
        <v>360</v>
      </c>
      <c r="Q36" s="407">
        <v>1263.5</v>
      </c>
    </row>
    <row r="37" spans="1:17" ht="12.75">
      <c r="A37" s="304"/>
      <c r="B37" s="305"/>
      <c r="C37" s="306"/>
      <c r="D37" s="305"/>
      <c r="E37" s="306"/>
      <c r="F37" s="305"/>
      <c r="G37" s="307"/>
      <c r="H37" s="308"/>
      <c r="I37" s="306"/>
      <c r="J37" s="309"/>
      <c r="K37" s="310"/>
      <c r="L37" s="319"/>
      <c r="M37" s="304"/>
      <c r="N37" s="305"/>
      <c r="O37" s="305"/>
      <c r="P37" s="311"/>
      <c r="Q37" s="406"/>
    </row>
    <row r="38" spans="1:17" ht="12.75">
      <c r="A38" s="312">
        <v>2001</v>
      </c>
      <c r="B38" s="313">
        <v>1341</v>
      </c>
      <c r="C38" s="314">
        <f>(B38-B36)/B36</f>
        <v>0.0014936519790888724</v>
      </c>
      <c r="D38" s="313">
        <v>1302</v>
      </c>
      <c r="E38" s="314">
        <f>(D38-D36)/D36</f>
        <v>0.008520526723470178</v>
      </c>
      <c r="F38" s="313">
        <v>365</v>
      </c>
      <c r="G38" s="315">
        <f>(F38-F36)/F36</f>
        <v>-0.039473684210526314</v>
      </c>
      <c r="H38" s="316">
        <v>341</v>
      </c>
      <c r="I38" s="314">
        <f>(H38-H36)/H36</f>
        <v>-0.05277777777777778</v>
      </c>
      <c r="J38" s="317">
        <v>1315.9</v>
      </c>
      <c r="K38" s="318">
        <f>(J38-J36)/J36</f>
        <v>0.0033549370949295396</v>
      </c>
      <c r="L38" s="319">
        <v>1371</v>
      </c>
      <c r="M38" s="312">
        <v>2001</v>
      </c>
      <c r="N38" s="313">
        <v>1302</v>
      </c>
      <c r="O38" s="313">
        <v>341</v>
      </c>
      <c r="Q38" s="407">
        <v>1276.9</v>
      </c>
    </row>
    <row r="39" spans="1:17" ht="12.75">
      <c r="A39" s="304">
        <v>2002</v>
      </c>
      <c r="B39" s="305">
        <v>1384</v>
      </c>
      <c r="C39" s="306">
        <f aca="true" t="shared" si="10" ref="C39:C51">(B39-B38)/B38</f>
        <v>0.03206562266964952</v>
      </c>
      <c r="D39" s="305">
        <v>1345</v>
      </c>
      <c r="E39" s="306">
        <f aca="true" t="shared" si="11" ref="E39:E51">(D39-D38)/D38</f>
        <v>0.03302611367127496</v>
      </c>
      <c r="F39" s="305">
        <v>401</v>
      </c>
      <c r="G39" s="307">
        <f aca="true" t="shared" si="12" ref="G39:G51">(F39-F38)/F38</f>
        <v>0.09863013698630137</v>
      </c>
      <c r="H39" s="308">
        <v>374</v>
      </c>
      <c r="I39" s="306">
        <f aca="true" t="shared" si="13" ref="I39:I51">(H39-H38)/H38</f>
        <v>0.0967741935483871</v>
      </c>
      <c r="J39" s="309">
        <v>1357</v>
      </c>
      <c r="K39" s="310">
        <f aca="true" t="shared" si="14" ref="K39:K47">(J39-J38)/J38</f>
        <v>0.031233376396382632</v>
      </c>
      <c r="L39" s="319">
        <v>1412</v>
      </c>
      <c r="M39" s="304">
        <v>2002</v>
      </c>
      <c r="N39" s="305">
        <v>1345</v>
      </c>
      <c r="O39" s="305">
        <v>374</v>
      </c>
      <c r="P39" s="311"/>
      <c r="Q39" s="406">
        <v>1318</v>
      </c>
    </row>
    <row r="40" spans="1:17" ht="12.75">
      <c r="A40" s="304">
        <v>2003</v>
      </c>
      <c r="B40" s="305">
        <v>1440</v>
      </c>
      <c r="C40" s="306">
        <f t="shared" si="10"/>
        <v>0.04046242774566474</v>
      </c>
      <c r="D40" s="305">
        <v>1396</v>
      </c>
      <c r="E40" s="306">
        <f t="shared" si="11"/>
        <v>0.0379182156133829</v>
      </c>
      <c r="F40" s="305">
        <v>407</v>
      </c>
      <c r="G40" s="307">
        <f t="shared" si="12"/>
        <v>0.014962593516209476</v>
      </c>
      <c r="H40" s="308">
        <v>381</v>
      </c>
      <c r="I40" s="306">
        <f t="shared" si="13"/>
        <v>0.01871657754010695</v>
      </c>
      <c r="J40" s="309">
        <v>1399.7</v>
      </c>
      <c r="K40" s="310">
        <f t="shared" si="14"/>
        <v>0.031466470154753165</v>
      </c>
      <c r="L40" s="319">
        <v>1460</v>
      </c>
      <c r="M40" s="304">
        <v>2003</v>
      </c>
      <c r="N40" s="305">
        <v>1396</v>
      </c>
      <c r="O40" s="305">
        <v>381</v>
      </c>
      <c r="P40" s="311"/>
      <c r="Q40" s="406">
        <v>1355.7</v>
      </c>
    </row>
    <row r="41" spans="1:17" ht="12.75">
      <c r="A41" s="312">
        <v>2004</v>
      </c>
      <c r="B41" s="313">
        <v>1479</v>
      </c>
      <c r="C41" s="314">
        <f t="shared" si="10"/>
        <v>0.027083333333333334</v>
      </c>
      <c r="D41" s="313">
        <v>1427</v>
      </c>
      <c r="E41" s="314">
        <f t="shared" si="11"/>
        <v>0.022206303724928367</v>
      </c>
      <c r="F41" s="313">
        <v>423</v>
      </c>
      <c r="G41" s="315">
        <f t="shared" si="12"/>
        <v>0.03931203931203931</v>
      </c>
      <c r="H41" s="316">
        <v>390</v>
      </c>
      <c r="I41" s="314">
        <f t="shared" si="13"/>
        <v>0.023622047244094488</v>
      </c>
      <c r="J41" s="317">
        <v>1445.9</v>
      </c>
      <c r="K41" s="318">
        <f t="shared" si="14"/>
        <v>0.03300707294420236</v>
      </c>
      <c r="L41" s="319">
        <v>1497</v>
      </c>
      <c r="M41" s="312">
        <f>A41</f>
        <v>2004</v>
      </c>
      <c r="N41" s="313">
        <f>B41</f>
        <v>1479</v>
      </c>
      <c r="O41" s="313">
        <f>H41</f>
        <v>390</v>
      </c>
      <c r="Q41" s="407">
        <f>J41</f>
        <v>1445.9</v>
      </c>
    </row>
    <row r="42" spans="1:17" ht="12.75">
      <c r="A42" s="304">
        <v>2005</v>
      </c>
      <c r="B42" s="305">
        <v>1508</v>
      </c>
      <c r="C42" s="306">
        <f t="shared" si="10"/>
        <v>0.0196078431372549</v>
      </c>
      <c r="D42" s="305">
        <v>1449</v>
      </c>
      <c r="E42" s="306">
        <f t="shared" si="11"/>
        <v>0.015416958654519973</v>
      </c>
      <c r="F42" s="305">
        <v>411</v>
      </c>
      <c r="G42" s="307">
        <f t="shared" si="12"/>
        <v>-0.028368794326241134</v>
      </c>
      <c r="H42" s="308">
        <v>388</v>
      </c>
      <c r="I42" s="306">
        <f t="shared" si="13"/>
        <v>-0.005128205128205128</v>
      </c>
      <c r="J42" s="309">
        <v>1467.3</v>
      </c>
      <c r="K42" s="310">
        <f t="shared" si="14"/>
        <v>0.0148004702953177</v>
      </c>
      <c r="L42" s="319">
        <v>1546</v>
      </c>
      <c r="M42" s="304">
        <v>2005</v>
      </c>
      <c r="N42" s="305">
        <f>B42</f>
        <v>1508</v>
      </c>
      <c r="O42" s="305">
        <f>H42</f>
        <v>388</v>
      </c>
      <c r="P42" s="311"/>
      <c r="Q42" s="406">
        <f>J42</f>
        <v>1467.3</v>
      </c>
    </row>
    <row r="43" spans="1:17" ht="12.75">
      <c r="A43" s="383">
        <v>2006</v>
      </c>
      <c r="B43" s="313">
        <v>1504</v>
      </c>
      <c r="C43" s="314">
        <f t="shared" si="10"/>
        <v>-0.002652519893899204</v>
      </c>
      <c r="D43" s="313">
        <v>1460</v>
      </c>
      <c r="E43" s="314">
        <f t="shared" si="11"/>
        <v>0.00759144237405107</v>
      </c>
      <c r="F43" s="313">
        <v>395</v>
      </c>
      <c r="G43" s="315">
        <f t="shared" si="12"/>
        <v>-0.038929440389294405</v>
      </c>
      <c r="H43" s="316">
        <v>362</v>
      </c>
      <c r="I43" s="314">
        <f t="shared" si="13"/>
        <v>-0.06701030927835051</v>
      </c>
      <c r="J43" s="317">
        <v>1454.5</v>
      </c>
      <c r="K43" s="318">
        <f t="shared" si="14"/>
        <v>-0.008723505758876818</v>
      </c>
      <c r="L43" s="319"/>
      <c r="M43" s="312">
        <v>2006</v>
      </c>
      <c r="N43" s="313">
        <f>B43</f>
        <v>1504</v>
      </c>
      <c r="O43" s="313">
        <f>H43</f>
        <v>362</v>
      </c>
      <c r="Q43" s="407">
        <f>J43</f>
        <v>1454.5</v>
      </c>
    </row>
    <row r="44" spans="1:17" s="301" customFormat="1" ht="12.75">
      <c r="A44" s="304">
        <v>2007</v>
      </c>
      <c r="B44" s="305">
        <v>1506</v>
      </c>
      <c r="C44" s="306">
        <f t="shared" si="10"/>
        <v>0.0013297872340425532</v>
      </c>
      <c r="D44" s="305">
        <v>1434</v>
      </c>
      <c r="E44" s="306">
        <f t="shared" si="11"/>
        <v>-0.01780821917808219</v>
      </c>
      <c r="F44" s="305">
        <v>411</v>
      </c>
      <c r="G44" s="307">
        <f t="shared" si="12"/>
        <v>0.04050632911392405</v>
      </c>
      <c r="H44" s="308">
        <v>375</v>
      </c>
      <c r="I44" s="306">
        <f t="shared" si="13"/>
        <v>0.03591160220994475</v>
      </c>
      <c r="J44" s="309">
        <v>1452.67</v>
      </c>
      <c r="K44" s="310">
        <f t="shared" si="14"/>
        <v>-0.001258164317634876</v>
      </c>
      <c r="L44" s="319"/>
      <c r="M44" s="304">
        <v>2007</v>
      </c>
      <c r="N44" s="305">
        <f>B44</f>
        <v>1506</v>
      </c>
      <c r="O44" s="305">
        <v>377</v>
      </c>
      <c r="P44" s="311"/>
      <c r="Q44" s="406">
        <f>J44</f>
        <v>1452.67</v>
      </c>
    </row>
    <row r="45" spans="1:18" s="389" customFormat="1" ht="12.75">
      <c r="A45" s="384">
        <v>2008</v>
      </c>
      <c r="B45" s="385">
        <v>1585</v>
      </c>
      <c r="C45" s="386">
        <f t="shared" si="10"/>
        <v>0.05245683930942895</v>
      </c>
      <c r="D45" s="385">
        <v>1523</v>
      </c>
      <c r="E45" s="386">
        <f t="shared" si="11"/>
        <v>0.06206415620641562</v>
      </c>
      <c r="F45" s="385">
        <v>473</v>
      </c>
      <c r="G45" s="386">
        <f t="shared" si="12"/>
        <v>0.15085158150851583</v>
      </c>
      <c r="H45" s="385">
        <v>461</v>
      </c>
      <c r="I45" s="386">
        <f t="shared" si="13"/>
        <v>0.22933333333333333</v>
      </c>
      <c r="J45" s="387">
        <v>1537.4</v>
      </c>
      <c r="K45" s="388">
        <f t="shared" si="14"/>
        <v>0.058327080479393126</v>
      </c>
      <c r="L45" s="373"/>
      <c r="M45" s="383">
        <v>2008</v>
      </c>
      <c r="N45" s="385">
        <v>1585</v>
      </c>
      <c r="O45" s="385">
        <v>461</v>
      </c>
      <c r="P45" s="328"/>
      <c r="Q45" s="408">
        <f>J45</f>
        <v>1537.4</v>
      </c>
      <c r="R45" s="301"/>
    </row>
    <row r="46" spans="1:17" s="301" customFormat="1" ht="12.75">
      <c r="A46" s="372">
        <v>2009</v>
      </c>
      <c r="B46" s="305">
        <v>1532</v>
      </c>
      <c r="C46" s="306">
        <f t="shared" si="10"/>
        <v>-0.033438485804416405</v>
      </c>
      <c r="D46" s="308">
        <v>1468</v>
      </c>
      <c r="E46" s="306">
        <f t="shared" si="11"/>
        <v>-0.03611293499671701</v>
      </c>
      <c r="F46" s="308">
        <v>386</v>
      </c>
      <c r="G46" s="306">
        <f t="shared" si="12"/>
        <v>-0.1839323467230444</v>
      </c>
      <c r="H46" s="305">
        <v>366</v>
      </c>
      <c r="I46" s="306">
        <f t="shared" si="13"/>
        <v>-0.20607375271149675</v>
      </c>
      <c r="J46" s="381">
        <v>1490.7</v>
      </c>
      <c r="K46" s="310">
        <f t="shared" si="14"/>
        <v>-0.030375959411994304</v>
      </c>
      <c r="L46" s="373"/>
      <c r="M46" s="304">
        <v>2009</v>
      </c>
      <c r="N46" s="305">
        <v>1532</v>
      </c>
      <c r="O46" s="305">
        <v>366</v>
      </c>
      <c r="P46" s="328"/>
      <c r="Q46" s="406">
        <v>1490.7</v>
      </c>
    </row>
    <row r="47" spans="1:18" s="389" customFormat="1" ht="12.75">
      <c r="A47" s="384">
        <v>2010</v>
      </c>
      <c r="B47" s="385">
        <v>1593</v>
      </c>
      <c r="C47" s="386">
        <f t="shared" si="10"/>
        <v>0.03981723237597911</v>
      </c>
      <c r="D47" s="385">
        <v>1518</v>
      </c>
      <c r="E47" s="386">
        <f t="shared" si="11"/>
        <v>0.0340599455040872</v>
      </c>
      <c r="F47" s="385">
        <v>443</v>
      </c>
      <c r="G47" s="386">
        <f t="shared" si="12"/>
        <v>0.14766839378238342</v>
      </c>
      <c r="H47" s="390">
        <v>421</v>
      </c>
      <c r="I47" s="386">
        <f t="shared" si="13"/>
        <v>0.15027322404371585</v>
      </c>
      <c r="J47" s="387">
        <v>1552.9</v>
      </c>
      <c r="K47" s="388">
        <f t="shared" si="14"/>
        <v>0.04172536392298923</v>
      </c>
      <c r="L47" s="403"/>
      <c r="M47" s="383">
        <v>2010</v>
      </c>
      <c r="N47" s="385">
        <v>1593</v>
      </c>
      <c r="O47" s="385">
        <v>421</v>
      </c>
      <c r="P47" s="328"/>
      <c r="Q47" s="408">
        <v>1552.9</v>
      </c>
      <c r="R47" s="301"/>
    </row>
    <row r="48" spans="1:17" s="301" customFormat="1" ht="12.75">
      <c r="A48" s="372"/>
      <c r="B48" s="305"/>
      <c r="C48" s="306"/>
      <c r="D48" s="305"/>
      <c r="E48" s="306"/>
      <c r="F48" s="305"/>
      <c r="G48" s="306"/>
      <c r="H48" s="308"/>
      <c r="I48" s="306"/>
      <c r="J48" s="309"/>
      <c r="K48" s="310"/>
      <c r="L48" s="319"/>
      <c r="M48" s="304"/>
      <c r="N48" s="305"/>
      <c r="O48" s="305"/>
      <c r="P48" s="328"/>
      <c r="Q48" s="406"/>
    </row>
    <row r="49" spans="1:18" ht="12.75">
      <c r="A49" s="391">
        <v>2011</v>
      </c>
      <c r="B49" s="395">
        <v>1619</v>
      </c>
      <c r="C49" s="306">
        <f>(B49-B47)/B47</f>
        <v>0.016321406151914627</v>
      </c>
      <c r="D49" s="395">
        <v>1544</v>
      </c>
      <c r="E49" s="306">
        <f>(D49-D47)/D47</f>
        <v>0.017127799736495388</v>
      </c>
      <c r="F49" s="260">
        <v>386</v>
      </c>
      <c r="G49" s="306">
        <f>(F49-F47)/F47</f>
        <v>-0.12866817155756208</v>
      </c>
      <c r="H49" s="260">
        <v>363</v>
      </c>
      <c r="I49" s="306">
        <f>(H49-H47)/H47</f>
        <v>-0.1377672209026128</v>
      </c>
      <c r="J49" s="392">
        <v>1565</v>
      </c>
      <c r="K49" s="396">
        <v>0.0038</v>
      </c>
      <c r="L49" s="404"/>
      <c r="M49" s="257">
        <v>2011</v>
      </c>
      <c r="N49" s="382">
        <v>1619</v>
      </c>
      <c r="O49" s="244">
        <v>363</v>
      </c>
      <c r="P49" s="311"/>
      <c r="Q49" s="409">
        <v>1565</v>
      </c>
      <c r="R49" s="301"/>
    </row>
    <row r="50" spans="1:18" ht="12.75">
      <c r="A50" s="384" t="s">
        <v>206</v>
      </c>
      <c r="B50" s="400">
        <v>1565</v>
      </c>
      <c r="C50" s="386">
        <f t="shared" si="10"/>
        <v>-0.033353922174181594</v>
      </c>
      <c r="D50" s="400">
        <v>1507</v>
      </c>
      <c r="E50" s="386">
        <f t="shared" si="11"/>
        <v>-0.023963730569948185</v>
      </c>
      <c r="F50" s="400">
        <v>431</v>
      </c>
      <c r="G50" s="386">
        <f t="shared" si="12"/>
        <v>0.11658031088082901</v>
      </c>
      <c r="H50" s="400">
        <v>402</v>
      </c>
      <c r="I50" s="386">
        <f t="shared" si="13"/>
        <v>0.10743801652892562</v>
      </c>
      <c r="J50" s="401">
        <v>1529.8</v>
      </c>
      <c r="K50" s="402">
        <f aca="true" t="shared" si="15" ref="K50:K56">(J50-J49)/J49</f>
        <v>-0.022492012779552744</v>
      </c>
      <c r="L50" s="398"/>
      <c r="M50" s="384">
        <v>2012</v>
      </c>
      <c r="N50" s="400">
        <v>1565</v>
      </c>
      <c r="O50" s="400">
        <v>402</v>
      </c>
      <c r="P50" s="301"/>
      <c r="Q50" s="408">
        <v>1529.8</v>
      </c>
      <c r="R50" s="301"/>
    </row>
    <row r="51" spans="1:17" ht="12.75">
      <c r="A51" s="391">
        <v>2013</v>
      </c>
      <c r="B51" s="244">
        <v>1635</v>
      </c>
      <c r="C51" s="306">
        <f t="shared" si="10"/>
        <v>0.04472843450479233</v>
      </c>
      <c r="D51" s="244">
        <v>1585</v>
      </c>
      <c r="E51" s="306">
        <f t="shared" si="11"/>
        <v>0.051758460517584606</v>
      </c>
      <c r="F51" s="244">
        <v>425</v>
      </c>
      <c r="G51" s="306">
        <f t="shared" si="12"/>
        <v>-0.013921113689095127</v>
      </c>
      <c r="H51" s="244">
        <v>391</v>
      </c>
      <c r="I51" s="306">
        <f t="shared" si="13"/>
        <v>-0.02736318407960199</v>
      </c>
      <c r="J51" s="247">
        <v>1592.5</v>
      </c>
      <c r="K51" s="397">
        <f t="shared" si="15"/>
        <v>0.04098574977121196</v>
      </c>
      <c r="L51" s="399"/>
      <c r="M51" s="391">
        <v>2013</v>
      </c>
      <c r="N51" s="244">
        <v>1635</v>
      </c>
      <c r="O51" s="244">
        <v>391</v>
      </c>
      <c r="P51" s="248"/>
      <c r="Q51" s="409">
        <v>1592.5</v>
      </c>
    </row>
    <row r="52" spans="1:17" ht="12.75">
      <c r="A52" s="384">
        <v>2014</v>
      </c>
      <c r="B52" s="416">
        <v>1632</v>
      </c>
      <c r="C52" s="386">
        <f>(B52-B51)/B51</f>
        <v>-0.001834862385321101</v>
      </c>
      <c r="D52" s="385">
        <v>1569</v>
      </c>
      <c r="E52" s="386">
        <f>(D52-D51)/D51</f>
        <v>-0.010094637223974764</v>
      </c>
      <c r="F52" s="390">
        <v>451</v>
      </c>
      <c r="G52" s="386">
        <f>(F52-F51)/F51</f>
        <v>0.0611764705882353</v>
      </c>
      <c r="H52" s="390">
        <v>423</v>
      </c>
      <c r="I52" s="386">
        <f>(H52-H51)/H51</f>
        <v>0.08184143222506395</v>
      </c>
      <c r="J52" s="387">
        <v>1587.1</v>
      </c>
      <c r="K52" s="402">
        <f t="shared" si="15"/>
        <v>-0.0033908948194663053</v>
      </c>
      <c r="L52" s="399"/>
      <c r="M52" s="383">
        <v>2014</v>
      </c>
      <c r="N52" s="416">
        <v>1632</v>
      </c>
      <c r="O52" s="385">
        <v>423</v>
      </c>
      <c r="P52" s="404"/>
      <c r="Q52" s="408">
        <v>1587.1</v>
      </c>
    </row>
    <row r="53" spans="1:17" s="301" customFormat="1" ht="12.75">
      <c r="A53" s="372">
        <v>2015</v>
      </c>
      <c r="B53" s="305">
        <v>1583</v>
      </c>
      <c r="C53" s="306">
        <f>(B53-B52)/B52</f>
        <v>-0.03002450980392157</v>
      </c>
      <c r="D53" s="305">
        <v>1528</v>
      </c>
      <c r="E53" s="306">
        <f>(D53-D52)/D52</f>
        <v>-0.026131293817718292</v>
      </c>
      <c r="F53" s="305">
        <v>385</v>
      </c>
      <c r="G53" s="306">
        <f>(F53-F52)/F52</f>
        <v>-0.14634146341463414</v>
      </c>
      <c r="H53" s="308">
        <v>356</v>
      </c>
      <c r="I53" s="306">
        <f>(H53-H52)/H52</f>
        <v>-0.15839243498817968</v>
      </c>
      <c r="J53" s="309">
        <v>1546</v>
      </c>
      <c r="K53" s="397">
        <f t="shared" si="15"/>
        <v>-0.025896288828681186</v>
      </c>
      <c r="L53" s="398"/>
      <c r="M53" s="304">
        <v>2015</v>
      </c>
      <c r="N53" s="305">
        <v>1583</v>
      </c>
      <c r="O53" s="305">
        <v>394</v>
      </c>
      <c r="P53" s="404"/>
      <c r="Q53" s="406">
        <v>1546</v>
      </c>
    </row>
    <row r="54" spans="1:17" s="301" customFormat="1" ht="12.75">
      <c r="A54" s="384">
        <v>2016</v>
      </c>
      <c r="B54" s="385">
        <v>1573</v>
      </c>
      <c r="C54" s="386">
        <f>(B54-B53)/B53</f>
        <v>-0.006317119393556538</v>
      </c>
      <c r="D54" s="385">
        <v>1518</v>
      </c>
      <c r="E54" s="386">
        <f>(D54-D53)/D53</f>
        <v>-0.006544502617801047</v>
      </c>
      <c r="F54" s="385">
        <v>424</v>
      </c>
      <c r="G54" s="386">
        <f>(F54-F53)/F53</f>
        <v>0.1012987012987013</v>
      </c>
      <c r="H54" s="390">
        <v>394</v>
      </c>
      <c r="I54" s="386">
        <f>(H54-H53)/H53</f>
        <v>0.10674157303370786</v>
      </c>
      <c r="J54" s="387">
        <v>1529.3</v>
      </c>
      <c r="K54" s="402">
        <f t="shared" si="15"/>
        <v>-0.010802069857697313</v>
      </c>
      <c r="L54" s="447"/>
      <c r="M54" s="383">
        <v>2016</v>
      </c>
      <c r="N54" s="385">
        <v>1573</v>
      </c>
      <c r="O54" s="385">
        <v>394</v>
      </c>
      <c r="P54" s="448"/>
      <c r="Q54" s="408">
        <v>1529.3</v>
      </c>
    </row>
    <row r="55" spans="1:17" s="301" customFormat="1" ht="12.75">
      <c r="A55" s="372">
        <v>2017</v>
      </c>
      <c r="B55" s="305">
        <v>1495</v>
      </c>
      <c r="C55" s="306">
        <f>(B55-B54)/B54</f>
        <v>-0.049586776859504134</v>
      </c>
      <c r="D55" s="308">
        <v>1434</v>
      </c>
      <c r="E55" s="306">
        <f>(D55-D54)/D54</f>
        <v>-0.05533596837944664</v>
      </c>
      <c r="F55" s="305">
        <v>372</v>
      </c>
      <c r="G55" s="306">
        <f>(F55-F54)/F54</f>
        <v>-0.12264150943396226</v>
      </c>
      <c r="H55" s="308">
        <v>341</v>
      </c>
      <c r="I55" s="306">
        <f>(H55-H54)/H54</f>
        <v>-0.13451776649746192</v>
      </c>
      <c r="J55" s="381">
        <v>1442.2</v>
      </c>
      <c r="K55" s="397">
        <f t="shared" si="15"/>
        <v>-0.05695416203491788</v>
      </c>
      <c r="L55" s="398"/>
      <c r="M55" s="304">
        <v>2017</v>
      </c>
      <c r="N55" s="305">
        <v>1495</v>
      </c>
      <c r="O55" s="305">
        <v>341</v>
      </c>
      <c r="P55" s="404"/>
      <c r="Q55" s="406">
        <v>1442.2</v>
      </c>
    </row>
    <row r="56" spans="1:18" s="389" customFormat="1" ht="13.5" thickBot="1">
      <c r="A56" s="450">
        <v>2018</v>
      </c>
      <c r="B56" s="455">
        <v>1433</v>
      </c>
      <c r="C56" s="456">
        <f>(B56-B55)/B55</f>
        <v>-0.04147157190635452</v>
      </c>
      <c r="D56" s="415">
        <v>1387</v>
      </c>
      <c r="E56" s="456">
        <f>(D56-D55)/D55</f>
        <v>-0.03277545327754533</v>
      </c>
      <c r="F56" s="415">
        <v>377</v>
      </c>
      <c r="G56" s="386">
        <f>(F56-F55)/F55</f>
        <v>0.013440860215053764</v>
      </c>
      <c r="H56" s="457">
        <v>350</v>
      </c>
      <c r="I56" s="386">
        <f>(H56-H55)/H55</f>
        <v>0.026392961876832845</v>
      </c>
      <c r="J56" s="457">
        <v>1381.4</v>
      </c>
      <c r="K56" s="402">
        <f t="shared" si="15"/>
        <v>-0.042157814450145575</v>
      </c>
      <c r="L56" s="454"/>
      <c r="M56" s="458">
        <v>2018</v>
      </c>
      <c r="N56" s="455">
        <v>1433</v>
      </c>
      <c r="O56" s="415">
        <v>350</v>
      </c>
      <c r="P56" s="454"/>
      <c r="Q56" s="449">
        <v>1381.4</v>
      </c>
      <c r="R56" s="453"/>
    </row>
    <row r="57" spans="3:16" ht="13.5" thickTop="1">
      <c r="C57" s="256"/>
      <c r="G57" s="428"/>
      <c r="I57" s="428"/>
      <c r="K57" s="431"/>
      <c r="P57" s="248"/>
    </row>
    <row r="58" spans="2:16" ht="12.75">
      <c r="B58" s="244" t="s">
        <v>207</v>
      </c>
      <c r="F58" s="311"/>
      <c r="P58" s="248"/>
    </row>
    <row r="59" spans="13:16" ht="12.75">
      <c r="M59" s="305">
        <v>2018</v>
      </c>
      <c r="N59" s="244" t="s">
        <v>211</v>
      </c>
      <c r="O59" s="244" t="s">
        <v>212</v>
      </c>
      <c r="P59" s="248"/>
    </row>
    <row r="60" spans="14:21" ht="12.75">
      <c r="N60" s="246">
        <v>1348</v>
      </c>
      <c r="O60" s="246">
        <v>85</v>
      </c>
      <c r="P60" s="248"/>
      <c r="Q60" s="436">
        <v>0.392857</v>
      </c>
      <c r="S60" s="312">
        <v>2000</v>
      </c>
      <c r="T60" s="313">
        <v>1339</v>
      </c>
      <c r="U60" s="316">
        <v>360</v>
      </c>
    </row>
    <row r="61" spans="1:21" s="247" customFormat="1" ht="12.75">
      <c r="A61" s="243"/>
      <c r="B61" s="244"/>
      <c r="C61" s="245"/>
      <c r="D61" s="244"/>
      <c r="E61" s="245"/>
      <c r="F61" s="246"/>
      <c r="G61" s="246"/>
      <c r="H61" s="244"/>
      <c r="I61" s="246"/>
      <c r="K61" s="248"/>
      <c r="L61" s="248"/>
      <c r="M61" s="258" t="s">
        <v>208</v>
      </c>
      <c r="N61" s="244">
        <v>1442.2</v>
      </c>
      <c r="O61" s="246">
        <f>O60*Q60</f>
        <v>33.392845</v>
      </c>
      <c r="P61" s="248"/>
      <c r="S61" s="312">
        <v>2001</v>
      </c>
      <c r="T61" s="313">
        <v>1341</v>
      </c>
      <c r="U61" s="316">
        <v>341</v>
      </c>
    </row>
    <row r="62" spans="1:21" s="247" customFormat="1" ht="12.75">
      <c r="A62" s="243"/>
      <c r="B62" s="244"/>
      <c r="C62" s="245"/>
      <c r="D62" s="244"/>
      <c r="E62" s="245"/>
      <c r="F62" s="246"/>
      <c r="G62" s="246"/>
      <c r="H62" s="244"/>
      <c r="I62" s="246"/>
      <c r="K62" s="248"/>
      <c r="L62" s="248"/>
      <c r="M62" s="258" t="s">
        <v>209</v>
      </c>
      <c r="N62" s="244">
        <v>1433.4</v>
      </c>
      <c r="O62" s="246">
        <f>O65*Q60</f>
        <v>0.785714</v>
      </c>
      <c r="P62" s="248"/>
      <c r="S62" s="304">
        <v>2002</v>
      </c>
      <c r="T62" s="305">
        <v>1384</v>
      </c>
      <c r="U62" s="308">
        <v>374</v>
      </c>
    </row>
    <row r="63" spans="1:21" s="247" customFormat="1" ht="12.75">
      <c r="A63" s="243"/>
      <c r="B63" s="244"/>
      <c r="C63" s="245"/>
      <c r="D63" s="244"/>
      <c r="E63" s="245"/>
      <c r="F63" s="246"/>
      <c r="G63" s="246"/>
      <c r="H63" s="244"/>
      <c r="I63" s="246"/>
      <c r="K63" s="248"/>
      <c r="L63" s="248"/>
      <c r="M63" s="258" t="s">
        <v>210</v>
      </c>
      <c r="N63" s="247">
        <v>8.8</v>
      </c>
      <c r="O63" s="244"/>
      <c r="P63" s="248"/>
      <c r="S63" s="304">
        <v>2003</v>
      </c>
      <c r="T63" s="305">
        <v>1440</v>
      </c>
      <c r="U63" s="308">
        <v>381</v>
      </c>
    </row>
    <row r="64" spans="1:21" s="247" customFormat="1" ht="12.75">
      <c r="A64" s="243"/>
      <c r="B64" s="244"/>
      <c r="C64" s="245"/>
      <c r="D64" s="244"/>
      <c r="E64" s="245"/>
      <c r="F64" s="246"/>
      <c r="G64" s="246"/>
      <c r="H64" s="244"/>
      <c r="I64" s="246"/>
      <c r="K64" s="248"/>
      <c r="L64" s="248"/>
      <c r="M64" s="243"/>
      <c r="N64" s="246">
        <v>1400</v>
      </c>
      <c r="O64" s="246">
        <v>85</v>
      </c>
      <c r="P64" s="248"/>
      <c r="S64" s="312">
        <v>2004</v>
      </c>
      <c r="T64" s="313">
        <v>1479</v>
      </c>
      <c r="U64" s="316">
        <v>390</v>
      </c>
    </row>
    <row r="65" spans="1:21" s="247" customFormat="1" ht="12.75">
      <c r="A65" s="243"/>
      <c r="B65" s="244"/>
      <c r="C65" s="245"/>
      <c r="D65" s="244"/>
      <c r="E65" s="245"/>
      <c r="F65" s="246"/>
      <c r="G65" s="246"/>
      <c r="H65" s="244"/>
      <c r="I65" s="246"/>
      <c r="K65" s="248"/>
      <c r="L65" s="248"/>
      <c r="M65" s="243"/>
      <c r="N65" s="246">
        <v>8</v>
      </c>
      <c r="O65" s="246">
        <v>2</v>
      </c>
      <c r="P65" s="248">
        <f>Q60*O64</f>
        <v>33.392845</v>
      </c>
      <c r="S65" s="304">
        <v>2005</v>
      </c>
      <c r="T65" s="305">
        <v>1508</v>
      </c>
      <c r="U65" s="308">
        <v>388</v>
      </c>
    </row>
    <row r="66" spans="1:21" s="247" customFormat="1" ht="12.75">
      <c r="A66" s="243"/>
      <c r="B66" s="244"/>
      <c r="C66" s="245"/>
      <c r="D66" s="244"/>
      <c r="E66" s="245"/>
      <c r="F66" s="246"/>
      <c r="G66" s="246"/>
      <c r="H66" s="244"/>
      <c r="I66" s="246"/>
      <c r="K66" s="248"/>
      <c r="L66" s="248"/>
      <c r="M66" s="243"/>
      <c r="N66" s="244"/>
      <c r="O66" s="244"/>
      <c r="P66" s="248"/>
      <c r="S66" s="383">
        <v>2006</v>
      </c>
      <c r="T66" s="313">
        <v>1504</v>
      </c>
      <c r="U66" s="316">
        <v>362</v>
      </c>
    </row>
    <row r="67" spans="1:21" s="247" customFormat="1" ht="12.75">
      <c r="A67" s="243"/>
      <c r="B67" s="244"/>
      <c r="C67" s="245"/>
      <c r="D67" s="244"/>
      <c r="E67" s="245"/>
      <c r="F67" s="246"/>
      <c r="G67" s="246"/>
      <c r="H67" s="244"/>
      <c r="I67" s="246"/>
      <c r="K67" s="248"/>
      <c r="L67" s="248"/>
      <c r="M67" s="243">
        <v>1339</v>
      </c>
      <c r="N67" s="244"/>
      <c r="O67" s="244"/>
      <c r="P67" s="248"/>
      <c r="S67" s="304">
        <v>2007</v>
      </c>
      <c r="T67" s="371">
        <v>1506</v>
      </c>
      <c r="U67" s="305">
        <v>375</v>
      </c>
    </row>
    <row r="68" spans="1:21" s="247" customFormat="1" ht="12.75">
      <c r="A68" s="243"/>
      <c r="B68" s="244"/>
      <c r="C68" s="245"/>
      <c r="D68" s="244"/>
      <c r="E68" s="245"/>
      <c r="F68" s="246"/>
      <c r="G68" s="246"/>
      <c r="H68" s="244"/>
      <c r="I68" s="246"/>
      <c r="K68" s="248"/>
      <c r="L68" s="248"/>
      <c r="M68" s="243">
        <v>9</v>
      </c>
      <c r="N68" s="244"/>
      <c r="O68" s="244"/>
      <c r="P68" s="248"/>
      <c r="S68" s="384">
        <v>2008</v>
      </c>
      <c r="T68" s="425">
        <v>1585</v>
      </c>
      <c r="U68" s="385">
        <v>461</v>
      </c>
    </row>
    <row r="69" spans="1:21" s="247" customFormat="1" ht="12.75">
      <c r="A69" s="243"/>
      <c r="B69" s="244"/>
      <c r="C69" s="245"/>
      <c r="D69" s="244"/>
      <c r="E69" s="245"/>
      <c r="F69" s="246"/>
      <c r="G69" s="246"/>
      <c r="H69" s="244"/>
      <c r="I69" s="246"/>
      <c r="K69" s="248"/>
      <c r="L69" s="248"/>
      <c r="M69" s="243"/>
      <c r="N69" s="244"/>
      <c r="O69" s="244"/>
      <c r="P69" s="248"/>
      <c r="S69" s="372">
        <v>2009</v>
      </c>
      <c r="T69" s="371">
        <v>1532</v>
      </c>
      <c r="U69" s="305">
        <v>366</v>
      </c>
    </row>
    <row r="70" spans="1:21" s="247" customFormat="1" ht="12.75">
      <c r="A70" s="243"/>
      <c r="B70" s="244"/>
      <c r="C70" s="245"/>
      <c r="D70" s="244"/>
      <c r="E70" s="245"/>
      <c r="F70" s="246"/>
      <c r="G70" s="246"/>
      <c r="H70" s="244"/>
      <c r="I70" s="246"/>
      <c r="K70" s="248"/>
      <c r="L70" s="248"/>
      <c r="M70" s="243"/>
      <c r="N70" s="244"/>
      <c r="O70" s="244"/>
      <c r="P70" s="248"/>
      <c r="S70" s="384">
        <v>2010</v>
      </c>
      <c r="T70" s="425">
        <v>1593</v>
      </c>
      <c r="U70" s="385">
        <v>421</v>
      </c>
    </row>
    <row r="71" spans="1:21" s="247" customFormat="1" ht="12.75">
      <c r="A71" s="243"/>
      <c r="B71" s="244"/>
      <c r="C71" s="245"/>
      <c r="D71" s="244"/>
      <c r="E71" s="245"/>
      <c r="F71" s="246"/>
      <c r="G71" s="246"/>
      <c r="H71" s="244"/>
      <c r="I71" s="246"/>
      <c r="K71" s="248"/>
      <c r="L71" s="248"/>
      <c r="M71" s="243"/>
      <c r="N71" s="244"/>
      <c r="O71" s="244"/>
      <c r="P71" s="248"/>
      <c r="S71" s="391">
        <v>2011</v>
      </c>
      <c r="T71" s="439">
        <v>1619</v>
      </c>
      <c r="U71" s="258">
        <v>363</v>
      </c>
    </row>
    <row r="72" spans="1:21" s="247" customFormat="1" ht="12.75">
      <c r="A72" s="243"/>
      <c r="B72" s="244"/>
      <c r="C72" s="245"/>
      <c r="D72" s="244"/>
      <c r="E72" s="245"/>
      <c r="F72" s="246"/>
      <c r="G72" s="246"/>
      <c r="H72" s="244"/>
      <c r="I72" s="246"/>
      <c r="K72" s="248"/>
      <c r="L72" s="248"/>
      <c r="M72" s="243"/>
      <c r="N72" s="244"/>
      <c r="O72" s="244"/>
      <c r="P72" s="248"/>
      <c r="S72" s="384">
        <v>2012</v>
      </c>
      <c r="T72" s="425">
        <v>1565</v>
      </c>
      <c r="U72" s="400">
        <v>402</v>
      </c>
    </row>
    <row r="73" spans="1:21" s="247" customFormat="1" ht="12.75">
      <c r="A73" s="243"/>
      <c r="B73" s="244"/>
      <c r="C73" s="245"/>
      <c r="D73" s="244"/>
      <c r="E73" s="245"/>
      <c r="F73" s="246"/>
      <c r="G73" s="246"/>
      <c r="H73" s="244"/>
      <c r="I73" s="246"/>
      <c r="K73" s="248"/>
      <c r="L73" s="248"/>
      <c r="M73" s="243"/>
      <c r="N73" s="244"/>
      <c r="O73" s="244"/>
      <c r="P73" s="248"/>
      <c r="S73" s="391">
        <v>2013</v>
      </c>
      <c r="T73" s="440">
        <v>1635</v>
      </c>
      <c r="U73" s="244">
        <v>391</v>
      </c>
    </row>
    <row r="74" spans="1:21" s="247" customFormat="1" ht="12.75">
      <c r="A74" s="243"/>
      <c r="B74" s="244"/>
      <c r="C74" s="245"/>
      <c r="D74" s="244"/>
      <c r="E74" s="245"/>
      <c r="F74" s="246"/>
      <c r="G74" s="246"/>
      <c r="H74" s="244"/>
      <c r="I74" s="246"/>
      <c r="K74" s="248"/>
      <c r="L74" s="248"/>
      <c r="M74" s="243"/>
      <c r="N74" s="244"/>
      <c r="O74" s="244"/>
      <c r="P74" s="248"/>
      <c r="S74" s="384">
        <v>2014</v>
      </c>
      <c r="T74" s="425">
        <v>1632</v>
      </c>
      <c r="U74" s="385">
        <v>423</v>
      </c>
    </row>
    <row r="75" spans="1:21" s="247" customFormat="1" ht="12.75">
      <c r="A75" s="243"/>
      <c r="B75" s="244"/>
      <c r="C75" s="245"/>
      <c r="D75" s="244"/>
      <c r="E75" s="245"/>
      <c r="F75" s="246"/>
      <c r="G75" s="246"/>
      <c r="H75" s="244"/>
      <c r="I75" s="246"/>
      <c r="K75" s="248"/>
      <c r="L75" s="248"/>
      <c r="M75" s="243"/>
      <c r="N75" s="244"/>
      <c r="O75" s="244"/>
      <c r="P75" s="248"/>
      <c r="S75" s="444">
        <v>2015</v>
      </c>
      <c r="T75" s="441">
        <v>1583</v>
      </c>
      <c r="U75" s="443">
        <v>356</v>
      </c>
    </row>
    <row r="76" spans="1:21" s="247" customFormat="1" ht="12.75">
      <c r="A76" s="243"/>
      <c r="B76" s="244"/>
      <c r="C76" s="245"/>
      <c r="D76" s="244"/>
      <c r="E76" s="245"/>
      <c r="F76" s="246"/>
      <c r="G76" s="246"/>
      <c r="H76" s="244"/>
      <c r="I76" s="246"/>
      <c r="K76" s="248"/>
      <c r="L76" s="248"/>
      <c r="M76" s="243"/>
      <c r="N76" s="244"/>
      <c r="O76" s="244"/>
      <c r="P76" s="248"/>
      <c r="S76" s="444">
        <v>2016</v>
      </c>
      <c r="T76" s="441">
        <v>1573</v>
      </c>
      <c r="U76" s="437">
        <v>394</v>
      </c>
    </row>
    <row r="77" spans="1:21" s="247" customFormat="1" ht="12.75">
      <c r="A77" s="243"/>
      <c r="B77" s="244"/>
      <c r="C77" s="245"/>
      <c r="D77" s="244"/>
      <c r="E77" s="245"/>
      <c r="F77" s="246"/>
      <c r="G77" s="246"/>
      <c r="H77" s="244"/>
      <c r="I77" s="246"/>
      <c r="L77" s="248"/>
      <c r="M77" s="243"/>
      <c r="N77" s="244"/>
      <c r="O77" s="244"/>
      <c r="P77" s="248"/>
      <c r="S77" s="445">
        <v>2017</v>
      </c>
      <c r="T77" s="442">
        <v>1495</v>
      </c>
      <c r="U77" s="438">
        <v>341</v>
      </c>
    </row>
    <row r="78" spans="1:21" s="247" customFormat="1" ht="12.75">
      <c r="A78" s="243"/>
      <c r="B78" s="244"/>
      <c r="C78" s="245"/>
      <c r="D78" s="244"/>
      <c r="E78" s="245"/>
      <c r="F78" s="246"/>
      <c r="G78" s="246"/>
      <c r="H78" s="244"/>
      <c r="I78" s="246"/>
      <c r="K78" s="248"/>
      <c r="L78" s="248"/>
      <c r="M78" s="243"/>
      <c r="N78" s="244"/>
      <c r="O78" s="244"/>
      <c r="P78" s="248"/>
      <c r="S78" s="445">
        <v>2018</v>
      </c>
      <c r="T78" s="442">
        <v>1433</v>
      </c>
      <c r="U78" s="438">
        <v>350</v>
      </c>
    </row>
    <row r="79" spans="1:21" s="247" customFormat="1" ht="12.75">
      <c r="A79" s="243"/>
      <c r="B79" s="244"/>
      <c r="C79" s="245"/>
      <c r="D79" s="244"/>
      <c r="E79" s="245"/>
      <c r="F79" s="246"/>
      <c r="G79" s="246"/>
      <c r="H79" s="244"/>
      <c r="I79" s="246"/>
      <c r="K79" s="248"/>
      <c r="L79" s="248"/>
      <c r="M79" s="243"/>
      <c r="N79" s="244"/>
      <c r="O79" s="244"/>
      <c r="P79" s="248"/>
      <c r="S79" s="445"/>
      <c r="T79" s="442"/>
      <c r="U79" s="438"/>
    </row>
    <row r="80" spans="1:16" s="247" customFormat="1" ht="12.75">
      <c r="A80" s="243"/>
      <c r="B80" s="244"/>
      <c r="C80" s="245"/>
      <c r="D80" s="244"/>
      <c r="E80" s="245"/>
      <c r="F80" s="246"/>
      <c r="G80" s="246"/>
      <c r="H80" s="244"/>
      <c r="I80" s="246"/>
      <c r="K80" s="248"/>
      <c r="L80" s="248"/>
      <c r="M80" s="243"/>
      <c r="N80" s="244"/>
      <c r="O80" s="244"/>
      <c r="P80" s="248"/>
    </row>
    <row r="81" spans="1:16" s="247" customFormat="1" ht="12.75">
      <c r="A81" s="243"/>
      <c r="B81" s="244"/>
      <c r="C81" s="245"/>
      <c r="D81" s="244"/>
      <c r="E81" s="245"/>
      <c r="F81" s="246"/>
      <c r="G81" s="246"/>
      <c r="H81" s="244"/>
      <c r="I81" s="246"/>
      <c r="K81" s="248"/>
      <c r="L81" s="248"/>
      <c r="M81" s="243"/>
      <c r="N81" s="244"/>
      <c r="O81" s="244"/>
      <c r="P81" s="248"/>
    </row>
    <row r="82" spans="1:16" s="247" customFormat="1" ht="12.75">
      <c r="A82" s="243"/>
      <c r="B82" s="244"/>
      <c r="C82" s="245"/>
      <c r="D82" s="244"/>
      <c r="E82" s="245"/>
      <c r="F82" s="246"/>
      <c r="G82" s="246"/>
      <c r="H82" s="244"/>
      <c r="I82" s="246"/>
      <c r="K82" s="248"/>
      <c r="L82" s="248"/>
      <c r="M82" s="243"/>
      <c r="N82" s="244"/>
      <c r="O82" s="244"/>
      <c r="P82" s="248"/>
    </row>
    <row r="83" spans="1:16" s="247" customFormat="1" ht="12.75">
      <c r="A83" s="243"/>
      <c r="B83" s="244"/>
      <c r="C83" s="245"/>
      <c r="D83" s="244"/>
      <c r="E83" s="245"/>
      <c r="F83" s="246"/>
      <c r="G83" s="246"/>
      <c r="H83" s="244"/>
      <c r="I83" s="246"/>
      <c r="K83" s="248"/>
      <c r="L83" s="248"/>
      <c r="M83" s="243"/>
      <c r="N83" s="244"/>
      <c r="O83" s="244"/>
      <c r="P83" s="248"/>
    </row>
    <row r="84" spans="1:16" s="247" customFormat="1" ht="12.75">
      <c r="A84" s="243"/>
      <c r="B84" s="244"/>
      <c r="C84" s="245"/>
      <c r="D84" s="244"/>
      <c r="E84" s="245"/>
      <c r="F84" s="246"/>
      <c r="G84" s="246"/>
      <c r="H84" s="244"/>
      <c r="I84" s="246"/>
      <c r="K84" s="248"/>
      <c r="L84" s="248"/>
      <c r="M84" s="243"/>
      <c r="N84" s="244"/>
      <c r="O84" s="244"/>
      <c r="P84" s="248"/>
    </row>
    <row r="85" spans="1:16" s="247" customFormat="1" ht="12.75">
      <c r="A85" s="243"/>
      <c r="B85" s="244"/>
      <c r="C85" s="245"/>
      <c r="D85" s="244"/>
      <c r="E85" s="245"/>
      <c r="F85" s="246"/>
      <c r="G85" s="246"/>
      <c r="H85" s="244"/>
      <c r="I85" s="246"/>
      <c r="K85" s="248"/>
      <c r="L85" s="248"/>
      <c r="M85" s="243"/>
      <c r="N85" s="244"/>
      <c r="O85" s="244"/>
      <c r="P85" s="248"/>
    </row>
    <row r="86" spans="1:16" s="247" customFormat="1" ht="12.75">
      <c r="A86" s="243"/>
      <c r="B86" s="244"/>
      <c r="C86" s="245"/>
      <c r="D86" s="244"/>
      <c r="E86" s="245"/>
      <c r="F86" s="246"/>
      <c r="G86" s="246"/>
      <c r="H86" s="244"/>
      <c r="I86" s="246"/>
      <c r="K86" s="248"/>
      <c r="L86" s="248"/>
      <c r="M86" s="243"/>
      <c r="N86" s="244"/>
      <c r="O86" s="244"/>
      <c r="P86" s="248"/>
    </row>
    <row r="87" spans="1:16" s="247" customFormat="1" ht="12.75">
      <c r="A87" s="243"/>
      <c r="B87" s="244"/>
      <c r="C87" s="245"/>
      <c r="D87" s="244"/>
      <c r="E87" s="245"/>
      <c r="F87" s="246"/>
      <c r="G87" s="246"/>
      <c r="H87" s="244"/>
      <c r="I87" s="246"/>
      <c r="K87" s="248"/>
      <c r="L87" s="248"/>
      <c r="M87" s="243"/>
      <c r="N87" s="244"/>
      <c r="O87" s="244"/>
      <c r="P87" s="248"/>
    </row>
    <row r="88" spans="1:21" s="247" customFormat="1" ht="12.75">
      <c r="A88" s="243"/>
      <c r="B88" s="244"/>
      <c r="C88" s="245"/>
      <c r="D88" s="244"/>
      <c r="E88" s="245"/>
      <c r="F88" s="246"/>
      <c r="G88" s="246"/>
      <c r="H88" s="244"/>
      <c r="I88" s="246"/>
      <c r="K88" s="248"/>
      <c r="L88" s="248"/>
      <c r="M88" s="243"/>
      <c r="N88" s="244"/>
      <c r="O88" s="244"/>
      <c r="P88" s="248"/>
      <c r="S88" s="248"/>
      <c r="T88" s="248"/>
      <c r="U88" s="248"/>
    </row>
    <row r="89" spans="1:21" s="247" customFormat="1" ht="12.75">
      <c r="A89" s="243"/>
      <c r="B89" s="244"/>
      <c r="C89" s="245"/>
      <c r="D89" s="244"/>
      <c r="E89" s="245"/>
      <c r="F89" s="246"/>
      <c r="G89" s="246"/>
      <c r="H89" s="244"/>
      <c r="I89" s="246"/>
      <c r="K89" s="248"/>
      <c r="L89" s="248"/>
      <c r="M89" s="243"/>
      <c r="N89" s="244"/>
      <c r="O89" s="244"/>
      <c r="P89" s="248"/>
      <c r="S89" s="248"/>
      <c r="T89" s="248"/>
      <c r="U89" s="248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8"/>
  <sheetViews>
    <sheetView tabSelected="1" view="pageBreakPreview" zoomScaleSheetLayoutView="100" workbookViewId="0" topLeftCell="A1">
      <selection activeCell="Y62" sqref="Y62"/>
    </sheetView>
  </sheetViews>
  <sheetFormatPr defaultColWidth="9.140625" defaultRowHeight="12"/>
  <cols>
    <col min="1" max="1" width="5.57421875" style="244" customWidth="1"/>
    <col min="2" max="2" width="13.00390625" style="246" customWidth="1"/>
    <col min="3" max="3" width="1.57421875" style="246" customWidth="1"/>
    <col min="4" max="4" width="15.00390625" style="246" customWidth="1"/>
    <col min="5" max="8" width="7.421875" style="246" customWidth="1"/>
    <col min="9" max="9" width="1.7109375" style="246" customWidth="1"/>
    <col min="10" max="10" width="7.7109375" style="246" customWidth="1"/>
    <col min="11" max="11" width="7.421875" style="248" customWidth="1"/>
    <col min="12" max="12" width="7.421875" style="246" customWidth="1"/>
    <col min="13" max="13" width="7.421875" style="248" customWidth="1"/>
    <col min="14" max="14" width="1.7109375" style="248" customWidth="1"/>
    <col min="15" max="17" width="7.421875" style="246" customWidth="1"/>
    <col min="18" max="18" width="8.7109375" style="246" customWidth="1"/>
    <col min="19" max="19" width="7.421875" style="311" customWidth="1"/>
    <col min="20" max="20" width="9.140625" style="301" customWidth="1"/>
    <col min="21" max="22" width="9.140625" style="302" customWidth="1"/>
    <col min="23" max="24" width="9.140625" style="248" customWidth="1"/>
    <col min="25" max="25" width="9.140625" style="375" customWidth="1"/>
    <col min="26" max="30" width="9.140625" style="301" customWidth="1"/>
    <col min="31" max="16384" width="9.140625" style="248" customWidth="1"/>
  </cols>
  <sheetData>
    <row r="1" spans="1:18" ht="15.75">
      <c r="A1" s="490" t="s">
        <v>193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ht="15.75" thickBot="1">
      <c r="A2" s="320"/>
      <c r="B2" s="241"/>
      <c r="C2" s="241"/>
      <c r="D2" s="241"/>
      <c r="E2" s="241"/>
      <c r="F2" s="241"/>
      <c r="G2" s="241"/>
      <c r="H2" s="241"/>
      <c r="I2" s="241"/>
      <c r="J2" s="241"/>
      <c r="K2" s="239"/>
      <c r="L2" s="241"/>
      <c r="M2" s="239"/>
      <c r="N2" s="239"/>
      <c r="O2" s="241"/>
      <c r="P2" s="241"/>
      <c r="Q2" s="241"/>
      <c r="R2" s="241"/>
    </row>
    <row r="3" spans="1:21" ht="12.75">
      <c r="A3" s="321"/>
      <c r="B3" s="322" t="s">
        <v>107</v>
      </c>
      <c r="C3" s="323"/>
      <c r="D3" s="491" t="s">
        <v>194</v>
      </c>
      <c r="E3" s="493" t="s">
        <v>195</v>
      </c>
      <c r="F3" s="493"/>
      <c r="G3" s="493"/>
      <c r="H3" s="493"/>
      <c r="I3" s="323"/>
      <c r="J3" s="493" t="s">
        <v>196</v>
      </c>
      <c r="K3" s="493"/>
      <c r="L3" s="493"/>
      <c r="M3" s="493"/>
      <c r="N3" s="323"/>
      <c r="O3" s="494" t="s">
        <v>197</v>
      </c>
      <c r="P3" s="493"/>
      <c r="Q3" s="493"/>
      <c r="R3" s="495"/>
      <c r="S3" s="305"/>
      <c r="U3" s="324" t="s">
        <v>198</v>
      </c>
    </row>
    <row r="4" spans="1:30" ht="12.75">
      <c r="A4" s="325"/>
      <c r="B4" s="326" t="s">
        <v>178</v>
      </c>
      <c r="C4" s="327"/>
      <c r="D4" s="492"/>
      <c r="E4" s="488" t="s">
        <v>199</v>
      </c>
      <c r="F4" s="496"/>
      <c r="G4" s="488" t="s">
        <v>200</v>
      </c>
      <c r="H4" s="496"/>
      <c r="I4" s="327"/>
      <c r="J4" s="488" t="s">
        <v>183</v>
      </c>
      <c r="K4" s="496" t="s">
        <v>201</v>
      </c>
      <c r="L4" s="488" t="s">
        <v>202</v>
      </c>
      <c r="M4" s="496" t="s">
        <v>201</v>
      </c>
      <c r="N4" s="327"/>
      <c r="O4" s="488" t="s">
        <v>203</v>
      </c>
      <c r="P4" s="496" t="s">
        <v>201</v>
      </c>
      <c r="Q4" s="488" t="s">
        <v>109</v>
      </c>
      <c r="R4" s="489" t="s">
        <v>201</v>
      </c>
      <c r="S4" s="328"/>
      <c r="T4" s="329"/>
      <c r="U4" s="302" t="s">
        <v>201</v>
      </c>
      <c r="V4" s="302" t="s">
        <v>201</v>
      </c>
      <c r="X4" s="330"/>
      <c r="AC4" s="331" t="s">
        <v>108</v>
      </c>
      <c r="AD4" s="331" t="s">
        <v>109</v>
      </c>
    </row>
    <row r="5" spans="1:30" ht="12.75" customHeight="1">
      <c r="A5" s="332" t="s">
        <v>186</v>
      </c>
      <c r="B5" s="333" t="s">
        <v>182</v>
      </c>
      <c r="C5" s="327"/>
      <c r="D5" s="492"/>
      <c r="E5" s="334" t="s">
        <v>204</v>
      </c>
      <c r="F5" s="331" t="s">
        <v>205</v>
      </c>
      <c r="G5" s="334" t="s">
        <v>204</v>
      </c>
      <c r="H5" s="331" t="s">
        <v>205</v>
      </c>
      <c r="I5" s="327"/>
      <c r="J5" s="334" t="s">
        <v>204</v>
      </c>
      <c r="K5" s="331" t="s">
        <v>205</v>
      </c>
      <c r="L5" s="334" t="s">
        <v>204</v>
      </c>
      <c r="M5" s="331" t="s">
        <v>205</v>
      </c>
      <c r="N5" s="327"/>
      <c r="O5" s="334" t="s">
        <v>204</v>
      </c>
      <c r="P5" s="331" t="s">
        <v>205</v>
      </c>
      <c r="Q5" s="335" t="s">
        <v>204</v>
      </c>
      <c r="R5" s="336" t="s">
        <v>205</v>
      </c>
      <c r="S5" s="328"/>
      <c r="T5" s="337"/>
      <c r="U5" s="338" t="s">
        <v>199</v>
      </c>
      <c r="V5" s="338" t="s">
        <v>200</v>
      </c>
      <c r="X5" s="339"/>
      <c r="Y5" s="377" t="s">
        <v>183</v>
      </c>
      <c r="Z5" s="324" t="s">
        <v>202</v>
      </c>
      <c r="AB5" s="303">
        <v>1974</v>
      </c>
      <c r="AC5" s="300">
        <v>0.9803921568627451</v>
      </c>
      <c r="AD5" s="300">
        <v>0.0196078431372549</v>
      </c>
    </row>
    <row r="6" spans="1:30" ht="12.75" hidden="1">
      <c r="A6" s="340">
        <v>1974</v>
      </c>
      <c r="B6" s="272">
        <v>1173</v>
      </c>
      <c r="C6" s="341"/>
      <c r="D6" s="342">
        <v>1173</v>
      </c>
      <c r="E6" s="272">
        <v>743</v>
      </c>
      <c r="F6" s="343">
        <f aca="true" t="shared" si="0" ref="F6:F35">E6/$D6</f>
        <v>0.6334185848252344</v>
      </c>
      <c r="G6" s="272">
        <v>430</v>
      </c>
      <c r="H6" s="344">
        <f aca="true" t="shared" si="1" ref="H6:H35">G6/$D6</f>
        <v>0.36658141517476556</v>
      </c>
      <c r="I6" s="341"/>
      <c r="J6" s="272">
        <v>1145</v>
      </c>
      <c r="K6" s="343">
        <f aca="true" t="shared" si="2" ref="K6:K12">J6/$B6</f>
        <v>0.9761295822676896</v>
      </c>
      <c r="L6" s="272">
        <v>28</v>
      </c>
      <c r="M6" s="344">
        <f aca="true" t="shared" si="3" ref="M6:M12">L6/$B6</f>
        <v>0.023870417732310314</v>
      </c>
      <c r="N6" s="341"/>
      <c r="O6" s="345">
        <v>1150</v>
      </c>
      <c r="P6" s="343">
        <f aca="true" t="shared" si="4" ref="P6:P12">O6/$B6</f>
        <v>0.9803921568627451</v>
      </c>
      <c r="Q6" s="272">
        <v>23</v>
      </c>
      <c r="R6" s="346">
        <f aca="true" t="shared" si="5" ref="R6:R12">Q6/$B6</f>
        <v>0.0196078431372549</v>
      </c>
      <c r="S6" s="300"/>
      <c r="T6" s="303">
        <v>1974</v>
      </c>
      <c r="U6" s="302">
        <v>0.6334185848252344</v>
      </c>
      <c r="V6" s="302">
        <v>0.36658141517476556</v>
      </c>
      <c r="X6" s="303">
        <v>1974</v>
      </c>
      <c r="Y6" s="378">
        <v>0.9761295822676896</v>
      </c>
      <c r="Z6" s="347">
        <v>0.023870417732310314</v>
      </c>
      <c r="AB6" s="303"/>
      <c r="AC6" s="300"/>
      <c r="AD6" s="300"/>
    </row>
    <row r="7" spans="1:30" ht="12.75" hidden="1">
      <c r="A7" s="348">
        <v>1975</v>
      </c>
      <c r="B7" s="349">
        <v>1074</v>
      </c>
      <c r="C7" s="341"/>
      <c r="D7" s="350">
        <v>1074</v>
      </c>
      <c r="E7" s="349">
        <v>681</v>
      </c>
      <c r="F7" s="351">
        <f t="shared" si="0"/>
        <v>0.6340782122905028</v>
      </c>
      <c r="G7" s="283">
        <v>393</v>
      </c>
      <c r="H7" s="352">
        <f t="shared" si="1"/>
        <v>0.3659217877094972</v>
      </c>
      <c r="I7" s="341"/>
      <c r="J7" s="349">
        <v>1055</v>
      </c>
      <c r="K7" s="353">
        <f t="shared" si="2"/>
        <v>0.9823091247672253</v>
      </c>
      <c r="L7" s="349">
        <v>19</v>
      </c>
      <c r="M7" s="354">
        <f t="shared" si="3"/>
        <v>0.017690875232774673</v>
      </c>
      <c r="N7" s="341"/>
      <c r="O7" s="355">
        <v>1058</v>
      </c>
      <c r="P7" s="353">
        <f t="shared" si="4"/>
        <v>0.9851024208566108</v>
      </c>
      <c r="Q7" s="349">
        <v>16</v>
      </c>
      <c r="R7" s="356">
        <f t="shared" si="5"/>
        <v>0.0148975791433892</v>
      </c>
      <c r="S7" s="300"/>
      <c r="T7" s="303">
        <v>1975</v>
      </c>
      <c r="U7" s="302">
        <v>0.63</v>
      </c>
      <c r="V7" s="302">
        <v>0.37</v>
      </c>
      <c r="X7" s="303">
        <v>1975</v>
      </c>
      <c r="Y7" s="378">
        <v>0.98</v>
      </c>
      <c r="Z7" s="347">
        <v>0.02</v>
      </c>
      <c r="AB7" s="303"/>
      <c r="AC7" s="300"/>
      <c r="AD7" s="300"/>
    </row>
    <row r="8" spans="1:30" ht="12.75" hidden="1">
      <c r="A8" s="348">
        <v>1976</v>
      </c>
      <c r="B8" s="349">
        <v>1149</v>
      </c>
      <c r="C8" s="341"/>
      <c r="D8" s="350">
        <v>1149</v>
      </c>
      <c r="E8" s="349">
        <v>723</v>
      </c>
      <c r="F8" s="351">
        <f t="shared" si="0"/>
        <v>0.6292428198433421</v>
      </c>
      <c r="G8" s="283">
        <v>426</v>
      </c>
      <c r="H8" s="352">
        <f t="shared" si="1"/>
        <v>0.370757180156658</v>
      </c>
      <c r="I8" s="341"/>
      <c r="J8" s="349">
        <v>1126</v>
      </c>
      <c r="K8" s="353">
        <f t="shared" si="2"/>
        <v>0.979982593559617</v>
      </c>
      <c r="L8" s="349">
        <v>23</v>
      </c>
      <c r="M8" s="354">
        <f t="shared" si="3"/>
        <v>0.020017406440382943</v>
      </c>
      <c r="N8" s="341"/>
      <c r="O8" s="355">
        <v>1130</v>
      </c>
      <c r="P8" s="353">
        <f t="shared" si="4"/>
        <v>0.9834638816362054</v>
      </c>
      <c r="Q8" s="349">
        <v>19</v>
      </c>
      <c r="R8" s="356">
        <f t="shared" si="5"/>
        <v>0.016536118363794605</v>
      </c>
      <c r="S8" s="347"/>
      <c r="T8" s="303">
        <v>1976</v>
      </c>
      <c r="U8" s="302">
        <v>0.6292428198433421</v>
      </c>
      <c r="V8" s="302">
        <v>0.370757180156658</v>
      </c>
      <c r="X8" s="303">
        <v>1976</v>
      </c>
      <c r="Y8" s="378">
        <v>0.979982593559617</v>
      </c>
      <c r="Z8" s="302">
        <v>0.020017406440382943</v>
      </c>
      <c r="AB8" s="303"/>
      <c r="AC8" s="300"/>
      <c r="AD8" s="300"/>
    </row>
    <row r="9" spans="1:30" ht="12.75" hidden="1">
      <c r="A9" s="340">
        <v>1977</v>
      </c>
      <c r="B9" s="272">
        <v>1130</v>
      </c>
      <c r="C9" s="341"/>
      <c r="D9" s="342">
        <v>1130</v>
      </c>
      <c r="E9" s="272">
        <v>683</v>
      </c>
      <c r="F9" s="343">
        <f t="shared" si="0"/>
        <v>0.6044247787610619</v>
      </c>
      <c r="G9" s="272">
        <v>447</v>
      </c>
      <c r="H9" s="344">
        <f t="shared" si="1"/>
        <v>0.39557522123893807</v>
      </c>
      <c r="I9" s="341"/>
      <c r="J9" s="272">
        <v>1111</v>
      </c>
      <c r="K9" s="343">
        <f t="shared" si="2"/>
        <v>0.9831858407079646</v>
      </c>
      <c r="L9" s="272">
        <v>19</v>
      </c>
      <c r="M9" s="344">
        <f t="shared" si="3"/>
        <v>0.016814159292035398</v>
      </c>
      <c r="N9" s="341"/>
      <c r="O9" s="345">
        <v>1115</v>
      </c>
      <c r="P9" s="343">
        <f t="shared" si="4"/>
        <v>0.9867256637168141</v>
      </c>
      <c r="Q9" s="272">
        <v>15</v>
      </c>
      <c r="R9" s="346">
        <f t="shared" si="5"/>
        <v>0.01327433628318584</v>
      </c>
      <c r="S9" s="300"/>
      <c r="T9" s="303">
        <v>1977</v>
      </c>
      <c r="U9" s="302">
        <v>0.6044247787610619</v>
      </c>
      <c r="V9" s="302">
        <v>0.39557522123893807</v>
      </c>
      <c r="X9" s="303">
        <v>1977</v>
      </c>
      <c r="Y9" s="378">
        <v>0.9831858407079646</v>
      </c>
      <c r="Z9" s="302">
        <v>0.016814159292035398</v>
      </c>
      <c r="AB9" s="303"/>
      <c r="AC9" s="300"/>
      <c r="AD9" s="300"/>
    </row>
    <row r="10" spans="1:30" ht="12.75" hidden="1">
      <c r="A10" s="348">
        <v>1978</v>
      </c>
      <c r="B10" s="349">
        <v>1141</v>
      </c>
      <c r="C10" s="341"/>
      <c r="D10" s="350">
        <v>1141</v>
      </c>
      <c r="E10" s="349">
        <v>657</v>
      </c>
      <c r="F10" s="351">
        <f t="shared" si="0"/>
        <v>0.5758106923751095</v>
      </c>
      <c r="G10" s="283">
        <v>484</v>
      </c>
      <c r="H10" s="352">
        <f t="shared" si="1"/>
        <v>0.42418930762489043</v>
      </c>
      <c r="I10" s="341"/>
      <c r="J10" s="349">
        <v>1117</v>
      </c>
      <c r="K10" s="353">
        <f t="shared" si="2"/>
        <v>0.978965819456617</v>
      </c>
      <c r="L10" s="349">
        <v>24</v>
      </c>
      <c r="M10" s="354">
        <f t="shared" si="3"/>
        <v>0.021034180543382998</v>
      </c>
      <c r="N10" s="341"/>
      <c r="O10" s="355">
        <v>1122</v>
      </c>
      <c r="P10" s="353">
        <f t="shared" si="4"/>
        <v>0.9833479404031551</v>
      </c>
      <c r="Q10" s="349">
        <v>19</v>
      </c>
      <c r="R10" s="356">
        <f t="shared" si="5"/>
        <v>0.016652059596844872</v>
      </c>
      <c r="S10" s="300"/>
      <c r="T10" s="303">
        <v>1978</v>
      </c>
      <c r="U10" s="302">
        <v>0.5758106923751095</v>
      </c>
      <c r="V10" s="302">
        <v>0.42418930762489043</v>
      </c>
      <c r="X10" s="303">
        <v>1978</v>
      </c>
      <c r="Y10" s="378">
        <v>0.978965819456617</v>
      </c>
      <c r="Z10" s="347">
        <v>0.021034180543382998</v>
      </c>
      <c r="AB10" s="303">
        <v>1998</v>
      </c>
      <c r="AC10" s="300">
        <v>0.977491961414791</v>
      </c>
      <c r="AD10" s="300">
        <v>0.022508038585209004</v>
      </c>
    </row>
    <row r="11" spans="1:30" ht="12.75" hidden="1">
      <c r="A11" s="348">
        <v>1979</v>
      </c>
      <c r="B11" s="349">
        <v>1264</v>
      </c>
      <c r="C11" s="341"/>
      <c r="D11" s="350">
        <v>1264</v>
      </c>
      <c r="E11" s="349">
        <v>702</v>
      </c>
      <c r="F11" s="351">
        <f t="shared" si="0"/>
        <v>0.555379746835443</v>
      </c>
      <c r="G11" s="283">
        <v>562</v>
      </c>
      <c r="H11" s="352">
        <f t="shared" si="1"/>
        <v>0.44462025316455694</v>
      </c>
      <c r="I11" s="341"/>
      <c r="J11" s="349">
        <v>1232</v>
      </c>
      <c r="K11" s="353">
        <f t="shared" si="2"/>
        <v>0.9746835443037974</v>
      </c>
      <c r="L11" s="349">
        <v>32</v>
      </c>
      <c r="M11" s="354">
        <f t="shared" si="3"/>
        <v>0.02531645569620253</v>
      </c>
      <c r="N11" s="341"/>
      <c r="O11" s="355">
        <v>1248</v>
      </c>
      <c r="P11" s="353">
        <f t="shared" si="4"/>
        <v>0.9873417721518988</v>
      </c>
      <c r="Q11" s="349">
        <v>16</v>
      </c>
      <c r="R11" s="356">
        <f t="shared" si="5"/>
        <v>0.012658227848101266</v>
      </c>
      <c r="S11" s="300"/>
      <c r="T11" s="303">
        <v>1979</v>
      </c>
      <c r="U11" s="302">
        <v>0.555379746835443</v>
      </c>
      <c r="V11" s="302">
        <v>0.44462025316455694</v>
      </c>
      <c r="X11" s="303">
        <v>1979</v>
      </c>
      <c r="Y11" s="378">
        <v>0.9746835443037974</v>
      </c>
      <c r="Z11" s="302">
        <v>0.02531645569620253</v>
      </c>
      <c r="AB11" s="303">
        <v>1996</v>
      </c>
      <c r="AC11" s="300">
        <v>0.9664082687338501</v>
      </c>
      <c r="AD11" s="300">
        <v>0.03359173126614987</v>
      </c>
    </row>
    <row r="12" spans="1:30" ht="12.75" hidden="1">
      <c r="A12" s="340">
        <v>1980</v>
      </c>
      <c r="B12" s="272">
        <v>1283</v>
      </c>
      <c r="C12" s="341"/>
      <c r="D12" s="342">
        <v>1283</v>
      </c>
      <c r="E12" s="272">
        <v>699</v>
      </c>
      <c r="F12" s="343">
        <f t="shared" si="0"/>
        <v>0.5448168355416991</v>
      </c>
      <c r="G12" s="272">
        <v>584</v>
      </c>
      <c r="H12" s="344">
        <f t="shared" si="1"/>
        <v>0.45518316445830087</v>
      </c>
      <c r="I12" s="341"/>
      <c r="J12" s="272">
        <v>1264</v>
      </c>
      <c r="K12" s="343">
        <f t="shared" si="2"/>
        <v>0.9851909586905689</v>
      </c>
      <c r="L12" s="272">
        <v>19</v>
      </c>
      <c r="M12" s="344">
        <f t="shared" si="3"/>
        <v>0.014809041309431021</v>
      </c>
      <c r="N12" s="341"/>
      <c r="O12" s="345">
        <v>1275</v>
      </c>
      <c r="P12" s="343">
        <f t="shared" si="4"/>
        <v>0.9937646141855028</v>
      </c>
      <c r="Q12" s="272">
        <v>8</v>
      </c>
      <c r="R12" s="346">
        <f t="shared" si="5"/>
        <v>0.006235385814497272</v>
      </c>
      <c r="S12" s="300"/>
      <c r="T12" s="303">
        <v>1980</v>
      </c>
      <c r="U12" s="302">
        <v>0.5448168355416991</v>
      </c>
      <c r="V12" s="302">
        <v>0.45518316445830087</v>
      </c>
      <c r="X12" s="303">
        <v>1980</v>
      </c>
      <c r="Y12" s="378">
        <v>0.9851909586905689</v>
      </c>
      <c r="Z12" s="302">
        <v>0.014809041309431021</v>
      </c>
      <c r="AB12" s="303">
        <v>1995</v>
      </c>
      <c r="AC12" s="300">
        <v>0.9587628865979382</v>
      </c>
      <c r="AD12" s="300">
        <v>0.041237113402061855</v>
      </c>
    </row>
    <row r="13" spans="1:30" ht="9.75" customHeight="1" hidden="1">
      <c r="A13" s="348"/>
      <c r="B13" s="349"/>
      <c r="C13" s="341"/>
      <c r="D13" s="350"/>
      <c r="E13" s="349"/>
      <c r="F13" s="351"/>
      <c r="G13" s="283"/>
      <c r="H13" s="352"/>
      <c r="I13" s="341"/>
      <c r="J13" s="349"/>
      <c r="K13" s="353"/>
      <c r="L13" s="349"/>
      <c r="M13" s="354"/>
      <c r="N13" s="341"/>
      <c r="O13" s="355"/>
      <c r="P13" s="353"/>
      <c r="Q13" s="349"/>
      <c r="R13" s="356"/>
      <c r="S13" s="347"/>
      <c r="T13" s="303">
        <v>1981</v>
      </c>
      <c r="U13" s="302">
        <v>0.5384615384615384</v>
      </c>
      <c r="V13" s="302">
        <v>0.46153846153846156</v>
      </c>
      <c r="X13" s="303">
        <v>1981</v>
      </c>
      <c r="Y13" s="378">
        <v>0.978806907378336</v>
      </c>
      <c r="Z13" s="347">
        <v>0.02119309262166405</v>
      </c>
      <c r="AB13" s="303"/>
      <c r="AC13" s="300"/>
      <c r="AD13" s="300"/>
    </row>
    <row r="14" spans="1:30" ht="12.75" hidden="1">
      <c r="A14" s="340">
        <v>1981</v>
      </c>
      <c r="B14" s="272">
        <v>1274</v>
      </c>
      <c r="C14" s="341"/>
      <c r="D14" s="342">
        <v>1274</v>
      </c>
      <c r="E14" s="272">
        <v>686</v>
      </c>
      <c r="F14" s="343">
        <f t="shared" si="0"/>
        <v>0.5384615384615384</v>
      </c>
      <c r="G14" s="272">
        <v>588</v>
      </c>
      <c r="H14" s="344">
        <f t="shared" si="1"/>
        <v>0.46153846153846156</v>
      </c>
      <c r="I14" s="341"/>
      <c r="J14" s="272">
        <v>1247</v>
      </c>
      <c r="K14" s="343">
        <f aca="true" t="shared" si="6" ref="K14:K24">J14/$B14</f>
        <v>0.978806907378336</v>
      </c>
      <c r="L14" s="272">
        <v>27</v>
      </c>
      <c r="M14" s="344">
        <f aca="true" t="shared" si="7" ref="M14:M24">L14/$B14</f>
        <v>0.02119309262166405</v>
      </c>
      <c r="N14" s="341"/>
      <c r="O14" s="345" t="s">
        <v>191</v>
      </c>
      <c r="P14" s="343"/>
      <c r="Q14" s="272" t="s">
        <v>191</v>
      </c>
      <c r="R14" s="346"/>
      <c r="S14" s="300"/>
      <c r="T14" s="303">
        <v>1982</v>
      </c>
      <c r="U14" s="302">
        <v>0.5528771384136858</v>
      </c>
      <c r="V14" s="302">
        <v>0.44712286158631415</v>
      </c>
      <c r="X14" s="303">
        <v>1982</v>
      </c>
      <c r="Y14" s="378">
        <v>0.9774494556765163</v>
      </c>
      <c r="Z14" s="302">
        <v>0.02255054432348367</v>
      </c>
      <c r="AB14" s="303">
        <v>1994</v>
      </c>
      <c r="AC14" s="300">
        <v>0.9616122840690979</v>
      </c>
      <c r="AD14" s="300">
        <v>0.03838771593090211</v>
      </c>
    </row>
    <row r="15" spans="1:30" ht="12.75" hidden="1">
      <c r="A15" s="348">
        <v>1982</v>
      </c>
      <c r="B15" s="349">
        <v>1286</v>
      </c>
      <c r="C15" s="341"/>
      <c r="D15" s="350">
        <v>1286</v>
      </c>
      <c r="E15" s="349">
        <v>711</v>
      </c>
      <c r="F15" s="351">
        <f t="shared" si="0"/>
        <v>0.5528771384136858</v>
      </c>
      <c r="G15" s="283">
        <v>575</v>
      </c>
      <c r="H15" s="352">
        <f t="shared" si="1"/>
        <v>0.44712286158631415</v>
      </c>
      <c r="I15" s="341"/>
      <c r="J15" s="349">
        <v>1257</v>
      </c>
      <c r="K15" s="353">
        <f t="shared" si="6"/>
        <v>0.9774494556765163</v>
      </c>
      <c r="L15" s="349">
        <v>29</v>
      </c>
      <c r="M15" s="354">
        <f t="shared" si="7"/>
        <v>0.02255054432348367</v>
      </c>
      <c r="N15" s="341"/>
      <c r="O15" s="355">
        <v>1277</v>
      </c>
      <c r="P15" s="353">
        <f>O15/$B15</f>
        <v>0.9930015552099534</v>
      </c>
      <c r="Q15" s="349">
        <v>9</v>
      </c>
      <c r="R15" s="356">
        <f>Q15/$B15</f>
        <v>0.006998444790046656</v>
      </c>
      <c r="S15" s="300"/>
      <c r="T15" s="303">
        <v>1983</v>
      </c>
      <c r="U15" s="302">
        <v>0.5547504025764896</v>
      </c>
      <c r="V15" s="302">
        <v>0.44524959742351045</v>
      </c>
      <c r="X15" s="303">
        <v>1983</v>
      </c>
      <c r="Y15" s="378">
        <v>0.9677938808373591</v>
      </c>
      <c r="Z15" s="302">
        <v>0.0322061191626409</v>
      </c>
      <c r="AB15" s="303">
        <v>1993</v>
      </c>
      <c r="AC15" s="300">
        <v>0.9697256385998108</v>
      </c>
      <c r="AD15" s="300">
        <v>0.030274361400189215</v>
      </c>
    </row>
    <row r="16" spans="1:30" ht="12.75" hidden="1">
      <c r="A16" s="348">
        <v>1983</v>
      </c>
      <c r="B16" s="349">
        <v>1242</v>
      </c>
      <c r="C16" s="341"/>
      <c r="D16" s="350">
        <v>1242</v>
      </c>
      <c r="E16" s="349">
        <v>689</v>
      </c>
      <c r="F16" s="351">
        <f t="shared" si="0"/>
        <v>0.5547504025764896</v>
      </c>
      <c r="G16" s="283">
        <v>553</v>
      </c>
      <c r="H16" s="352">
        <f t="shared" si="1"/>
        <v>0.44524959742351045</v>
      </c>
      <c r="I16" s="341"/>
      <c r="J16" s="349">
        <v>1202</v>
      </c>
      <c r="K16" s="353">
        <f t="shared" si="6"/>
        <v>0.9677938808373591</v>
      </c>
      <c r="L16" s="349">
        <v>40</v>
      </c>
      <c r="M16" s="354">
        <f t="shared" si="7"/>
        <v>0.0322061191626409</v>
      </c>
      <c r="N16" s="341"/>
      <c r="O16" s="355">
        <v>1226</v>
      </c>
      <c r="P16" s="353">
        <f>O16/$B16</f>
        <v>0.9871175523349437</v>
      </c>
      <c r="Q16" s="349">
        <v>16</v>
      </c>
      <c r="R16" s="356">
        <f>Q16/$B16</f>
        <v>0.01288244766505636</v>
      </c>
      <c r="S16" s="300"/>
      <c r="T16" s="303">
        <v>1984</v>
      </c>
      <c r="X16" s="303">
        <v>1984</v>
      </c>
      <c r="Y16" s="378">
        <v>0.9678782755705833</v>
      </c>
      <c r="Z16" s="347">
        <v>0.0338123415046492</v>
      </c>
      <c r="AB16" s="303">
        <v>1992</v>
      </c>
      <c r="AC16" s="357">
        <v>0.9546769527483124</v>
      </c>
      <c r="AD16" s="357">
        <v>0.04532304725168756</v>
      </c>
    </row>
    <row r="17" spans="1:30" ht="12.75" hidden="1">
      <c r="A17" s="340">
        <v>1984</v>
      </c>
      <c r="B17" s="272">
        <v>1183</v>
      </c>
      <c r="C17" s="341"/>
      <c r="D17" s="342">
        <v>1183</v>
      </c>
      <c r="E17" s="272" t="s">
        <v>191</v>
      </c>
      <c r="F17" s="343"/>
      <c r="G17" s="272" t="s">
        <v>191</v>
      </c>
      <c r="H17" s="344"/>
      <c r="I17" s="341"/>
      <c r="J17" s="272">
        <v>1145</v>
      </c>
      <c r="K17" s="343">
        <f t="shared" si="6"/>
        <v>0.9678782755705833</v>
      </c>
      <c r="L17" s="272">
        <v>40</v>
      </c>
      <c r="M17" s="344">
        <f t="shared" si="7"/>
        <v>0.0338123415046492</v>
      </c>
      <c r="N17" s="341"/>
      <c r="O17" s="345">
        <v>1170</v>
      </c>
      <c r="P17" s="343">
        <f>O17/$B17</f>
        <v>0.989010989010989</v>
      </c>
      <c r="Q17" s="272">
        <v>15</v>
      </c>
      <c r="R17" s="346">
        <f>Q17/$B17</f>
        <v>0.01267962806424345</v>
      </c>
      <c r="S17" s="300"/>
      <c r="T17" s="303">
        <v>1985</v>
      </c>
      <c r="X17" s="303">
        <v>1985</v>
      </c>
      <c r="Y17" s="378">
        <v>0.9583333333333334</v>
      </c>
      <c r="Z17" s="347">
        <v>0.041666666666666664</v>
      </c>
      <c r="AB17" s="303">
        <v>1991</v>
      </c>
      <c r="AC17" s="300">
        <v>0.9615384615384616</v>
      </c>
      <c r="AD17" s="300">
        <v>0.038461538461538464</v>
      </c>
    </row>
    <row r="18" spans="1:30" ht="12.75" hidden="1">
      <c r="A18" s="348">
        <v>1985</v>
      </c>
      <c r="B18" s="349">
        <v>1128</v>
      </c>
      <c r="C18" s="341"/>
      <c r="D18" s="350">
        <v>1128</v>
      </c>
      <c r="E18" s="349" t="s">
        <v>191</v>
      </c>
      <c r="F18" s="351"/>
      <c r="G18" s="283" t="s">
        <v>191</v>
      </c>
      <c r="H18" s="352"/>
      <c r="I18" s="341"/>
      <c r="J18" s="349">
        <v>1081</v>
      </c>
      <c r="K18" s="353">
        <f t="shared" si="6"/>
        <v>0.9583333333333334</v>
      </c>
      <c r="L18" s="349">
        <v>47</v>
      </c>
      <c r="M18" s="354">
        <f t="shared" si="7"/>
        <v>0.041666666666666664</v>
      </c>
      <c r="N18" s="341"/>
      <c r="O18" s="355" t="s">
        <v>191</v>
      </c>
      <c r="P18" s="353"/>
      <c r="Q18" s="349" t="s">
        <v>191</v>
      </c>
      <c r="R18" s="356"/>
      <c r="S18" s="300"/>
      <c r="AB18" s="303">
        <v>1990</v>
      </c>
      <c r="AC18" s="300">
        <v>0.9629629629629629</v>
      </c>
      <c r="AD18" s="300">
        <v>0.037037037037037035</v>
      </c>
    </row>
    <row r="19" spans="1:30" ht="12.75">
      <c r="A19" s="290"/>
      <c r="B19" s="291" t="s">
        <v>192</v>
      </c>
      <c r="C19" s="296"/>
      <c r="D19" s="292"/>
      <c r="E19" s="294"/>
      <c r="F19" s="297"/>
      <c r="G19" s="294"/>
      <c r="H19" s="295"/>
      <c r="I19" s="296"/>
      <c r="J19" s="294"/>
      <c r="K19" s="297"/>
      <c r="L19" s="294"/>
      <c r="M19" s="295"/>
      <c r="N19" s="296"/>
      <c r="O19" s="298"/>
      <c r="P19" s="297"/>
      <c r="Q19" s="294"/>
      <c r="R19" s="299"/>
      <c r="S19" s="300"/>
      <c r="AB19" s="303"/>
      <c r="AC19" s="300"/>
      <c r="AD19" s="300"/>
    </row>
    <row r="20" spans="1:30" ht="12.75" hidden="1">
      <c r="A20" s="358">
        <v>1986</v>
      </c>
      <c r="B20" s="258">
        <v>1113</v>
      </c>
      <c r="C20" s="327"/>
      <c r="D20" s="328">
        <v>1089</v>
      </c>
      <c r="E20" s="258">
        <v>529</v>
      </c>
      <c r="F20" s="300">
        <f t="shared" si="0"/>
        <v>0.4857667584940312</v>
      </c>
      <c r="G20" s="305">
        <v>560</v>
      </c>
      <c r="H20" s="347">
        <f t="shared" si="1"/>
        <v>0.5142332415059688</v>
      </c>
      <c r="I20" s="327"/>
      <c r="J20" s="258">
        <v>1069</v>
      </c>
      <c r="K20" s="359">
        <f t="shared" si="6"/>
        <v>0.9604672057502246</v>
      </c>
      <c r="L20" s="258">
        <v>44</v>
      </c>
      <c r="M20" s="360">
        <f t="shared" si="7"/>
        <v>0.039532794249775384</v>
      </c>
      <c r="N20" s="327"/>
      <c r="O20" s="361">
        <v>1095</v>
      </c>
      <c r="P20" s="359">
        <f>O20/$B20</f>
        <v>0.9838274932614556</v>
      </c>
      <c r="Q20" s="258">
        <v>18</v>
      </c>
      <c r="R20" s="362">
        <f>Q20/$B20</f>
        <v>0.016172506738544475</v>
      </c>
      <c r="S20" s="300"/>
      <c r="T20" s="303">
        <v>1986</v>
      </c>
      <c r="U20" s="302">
        <v>0.4857667584940312</v>
      </c>
      <c r="V20" s="302">
        <v>0.5142332415059688</v>
      </c>
      <c r="X20" s="303">
        <v>1986</v>
      </c>
      <c r="Y20" s="378">
        <v>0.9595959595959596</v>
      </c>
      <c r="Z20" s="302">
        <v>0.04040404040404041</v>
      </c>
      <c r="AB20" s="303">
        <v>1989</v>
      </c>
      <c r="AC20" s="300">
        <v>0.9644444444444444</v>
      </c>
      <c r="AD20" s="300">
        <v>0.035555555555555556</v>
      </c>
    </row>
    <row r="21" spans="1:30" ht="12.75" hidden="1">
      <c r="A21" s="325">
        <v>1987</v>
      </c>
      <c r="B21" s="313">
        <v>1121</v>
      </c>
      <c r="C21" s="327"/>
      <c r="D21" s="363">
        <v>1091</v>
      </c>
      <c r="E21" s="313">
        <v>541</v>
      </c>
      <c r="F21" s="364">
        <f t="shared" si="0"/>
        <v>0.49587534372135655</v>
      </c>
      <c r="G21" s="313">
        <v>550</v>
      </c>
      <c r="H21" s="365">
        <f t="shared" si="1"/>
        <v>0.5041246562786434</v>
      </c>
      <c r="I21" s="327"/>
      <c r="J21" s="313">
        <v>1082</v>
      </c>
      <c r="K21" s="364">
        <f t="shared" si="6"/>
        <v>0.9652096342551294</v>
      </c>
      <c r="L21" s="313">
        <v>39</v>
      </c>
      <c r="M21" s="365">
        <f t="shared" si="7"/>
        <v>0.03479036574487065</v>
      </c>
      <c r="N21" s="327"/>
      <c r="O21" s="366">
        <v>1106</v>
      </c>
      <c r="P21" s="364">
        <f>O21/$B21</f>
        <v>0.9866190900981266</v>
      </c>
      <c r="Q21" s="313">
        <v>15</v>
      </c>
      <c r="R21" s="367">
        <f>Q21/$B21</f>
        <v>0.013380909901873328</v>
      </c>
      <c r="S21" s="300"/>
      <c r="T21" s="368">
        <v>1987</v>
      </c>
      <c r="U21" s="302">
        <v>0.5</v>
      </c>
      <c r="V21" s="302">
        <v>0.5</v>
      </c>
      <c r="X21" s="244">
        <v>1987</v>
      </c>
      <c r="Y21" s="379">
        <v>0.97</v>
      </c>
      <c r="Z21" s="302">
        <v>0.03</v>
      </c>
      <c r="AB21" s="303">
        <v>1988</v>
      </c>
      <c r="AC21" s="300">
        <v>0.9700967458223395</v>
      </c>
      <c r="AD21" s="300">
        <v>0.02990325417766051</v>
      </c>
    </row>
    <row r="22" spans="1:30" ht="12.75" hidden="1">
      <c r="A22" s="358">
        <v>1988</v>
      </c>
      <c r="B22" s="258">
        <v>1169</v>
      </c>
      <c r="C22" s="327"/>
      <c r="D22" s="328">
        <v>1137</v>
      </c>
      <c r="E22" s="258">
        <v>538</v>
      </c>
      <c r="F22" s="300">
        <f t="shared" si="0"/>
        <v>0.4731750219876869</v>
      </c>
      <c r="G22" s="305">
        <v>600</v>
      </c>
      <c r="H22" s="347">
        <f t="shared" si="1"/>
        <v>0.5277044854881267</v>
      </c>
      <c r="I22" s="327"/>
      <c r="J22" s="258">
        <v>1107</v>
      </c>
      <c r="K22" s="359">
        <f t="shared" si="6"/>
        <v>0.9469632164242943</v>
      </c>
      <c r="L22" s="258">
        <v>62</v>
      </c>
      <c r="M22" s="360">
        <f t="shared" si="7"/>
        <v>0.05303678357570573</v>
      </c>
      <c r="N22" s="327"/>
      <c r="O22" s="361">
        <v>1135</v>
      </c>
      <c r="P22" s="359">
        <f>O22/$B22</f>
        <v>0.9709153122326775</v>
      </c>
      <c r="Q22" s="258">
        <v>34</v>
      </c>
      <c r="R22" s="362">
        <f>Q22/$B22</f>
        <v>0.0290846877673225</v>
      </c>
      <c r="S22" s="300"/>
      <c r="T22" s="303">
        <v>1988</v>
      </c>
      <c r="U22" s="302">
        <v>0.4731750219876869</v>
      </c>
      <c r="V22" s="302">
        <v>0.5277044854881267</v>
      </c>
      <c r="X22" s="303">
        <v>1988</v>
      </c>
      <c r="Y22" s="378">
        <v>0.9454705364995603</v>
      </c>
      <c r="Z22" s="302">
        <v>0.05452946350043975</v>
      </c>
      <c r="AB22" s="303">
        <v>1987</v>
      </c>
      <c r="AC22" s="300">
        <v>0.9862511457378552</v>
      </c>
      <c r="AD22" s="300">
        <v>0.013748854262144821</v>
      </c>
    </row>
    <row r="23" spans="1:30" ht="12.75" hidden="1">
      <c r="A23" s="358">
        <v>1989</v>
      </c>
      <c r="B23" s="258">
        <v>1157</v>
      </c>
      <c r="C23" s="327"/>
      <c r="D23" s="328">
        <v>1125</v>
      </c>
      <c r="E23" s="258">
        <v>521</v>
      </c>
      <c r="F23" s="300">
        <f t="shared" si="0"/>
        <v>0.4631111111111111</v>
      </c>
      <c r="G23" s="305">
        <v>604</v>
      </c>
      <c r="H23" s="347">
        <f t="shared" si="1"/>
        <v>0.5368888888888889</v>
      </c>
      <c r="I23" s="327"/>
      <c r="J23" s="258">
        <v>1089</v>
      </c>
      <c r="K23" s="359">
        <f t="shared" si="6"/>
        <v>0.9412273120138289</v>
      </c>
      <c r="L23" s="258">
        <v>67</v>
      </c>
      <c r="M23" s="360">
        <f t="shared" si="7"/>
        <v>0.05790838375108038</v>
      </c>
      <c r="N23" s="327"/>
      <c r="O23" s="361">
        <v>1116</v>
      </c>
      <c r="P23" s="359">
        <f>O23/$B23</f>
        <v>0.9645635263612792</v>
      </c>
      <c r="Q23" s="258">
        <v>40</v>
      </c>
      <c r="R23" s="362">
        <f>Q23/$B23</f>
        <v>0.03457216940363008</v>
      </c>
      <c r="S23" s="300"/>
      <c r="T23" s="303">
        <v>1989</v>
      </c>
      <c r="U23" s="302">
        <v>0.4631111111111111</v>
      </c>
      <c r="V23" s="302">
        <v>0.5368888888888889</v>
      </c>
      <c r="X23" s="303">
        <v>1989</v>
      </c>
      <c r="Y23" s="378">
        <v>0.9404444444444444</v>
      </c>
      <c r="Z23" s="347">
        <v>0.059555555555555556</v>
      </c>
      <c r="AB23" s="303">
        <v>1985</v>
      </c>
      <c r="AC23" s="300"/>
      <c r="AD23" s="300"/>
    </row>
    <row r="24" spans="1:30" ht="12.75" hidden="1">
      <c r="A24" s="325">
        <v>1990</v>
      </c>
      <c r="B24" s="313">
        <v>1159</v>
      </c>
      <c r="C24" s="327"/>
      <c r="D24" s="363">
        <v>1134</v>
      </c>
      <c r="E24" s="313">
        <v>518</v>
      </c>
      <c r="F24" s="364">
        <f t="shared" si="0"/>
        <v>0.4567901234567901</v>
      </c>
      <c r="G24" s="313">
        <v>616</v>
      </c>
      <c r="H24" s="365">
        <f t="shared" si="1"/>
        <v>0.5432098765432098</v>
      </c>
      <c r="I24" s="327"/>
      <c r="J24" s="313">
        <v>1094</v>
      </c>
      <c r="K24" s="364">
        <f t="shared" si="6"/>
        <v>0.9439171699741156</v>
      </c>
      <c r="L24" s="313">
        <v>65</v>
      </c>
      <c r="M24" s="365">
        <f t="shared" si="7"/>
        <v>0.056082830025884385</v>
      </c>
      <c r="N24" s="327"/>
      <c r="O24" s="366">
        <v>1117</v>
      </c>
      <c r="P24" s="364">
        <f>O24/$B24</f>
        <v>0.9637618636755824</v>
      </c>
      <c r="Q24" s="313">
        <v>42</v>
      </c>
      <c r="R24" s="367">
        <f>Q24/$B24</f>
        <v>0.0362381363244176</v>
      </c>
      <c r="S24" s="300"/>
      <c r="T24" s="303">
        <v>1990</v>
      </c>
      <c r="U24" s="302">
        <v>0.4567901234567901</v>
      </c>
      <c r="V24" s="302">
        <v>0.5432098765432098</v>
      </c>
      <c r="X24" s="303">
        <v>1990</v>
      </c>
      <c r="Y24" s="378">
        <v>0.9426807760141094</v>
      </c>
      <c r="Z24" s="302">
        <v>0.05731922398589065</v>
      </c>
      <c r="AB24" s="303">
        <v>1984</v>
      </c>
      <c r="AC24" s="300">
        <v>0.989010989010989</v>
      </c>
      <c r="AD24" s="300">
        <v>0.01267962806424345</v>
      </c>
    </row>
    <row r="25" spans="1:30" ht="9.75" customHeight="1" hidden="1">
      <c r="A25" s="358"/>
      <c r="B25" s="258"/>
      <c r="C25" s="327"/>
      <c r="D25" s="328"/>
      <c r="E25" s="258"/>
      <c r="F25" s="300"/>
      <c r="G25" s="305"/>
      <c r="H25" s="347"/>
      <c r="I25" s="327"/>
      <c r="J25" s="258"/>
      <c r="K25" s="359"/>
      <c r="L25" s="258"/>
      <c r="M25" s="360"/>
      <c r="N25" s="327"/>
      <c r="O25" s="361"/>
      <c r="P25" s="359"/>
      <c r="Q25" s="258"/>
      <c r="R25" s="362"/>
      <c r="S25" s="347"/>
      <c r="T25" s="303">
        <v>1991</v>
      </c>
      <c r="U25" s="302">
        <v>0.45706618962432916</v>
      </c>
      <c r="V25" s="302">
        <v>0.5429338103756708</v>
      </c>
      <c r="X25" s="303">
        <v>1991</v>
      </c>
      <c r="Y25" s="378">
        <v>0.943649373881932</v>
      </c>
      <c r="Z25" s="302">
        <v>0.05635062611806798</v>
      </c>
      <c r="AB25" s="303"/>
      <c r="AC25" s="300"/>
      <c r="AD25" s="300"/>
    </row>
    <row r="26" spans="1:30" ht="12.75">
      <c r="A26" s="325">
        <v>1991</v>
      </c>
      <c r="B26" s="313">
        <v>1138</v>
      </c>
      <c r="C26" s="327"/>
      <c r="D26" s="363">
        <v>1118</v>
      </c>
      <c r="E26" s="313">
        <v>511</v>
      </c>
      <c r="F26" s="364">
        <f t="shared" si="0"/>
        <v>0.45706618962432916</v>
      </c>
      <c r="G26" s="313">
        <v>607</v>
      </c>
      <c r="H26" s="365">
        <f t="shared" si="1"/>
        <v>0.5429338103756708</v>
      </c>
      <c r="I26" s="327"/>
      <c r="J26" s="313">
        <v>1075</v>
      </c>
      <c r="K26" s="364">
        <f aca="true" t="shared" si="8" ref="K26:K34">J26/$B26</f>
        <v>0.9446397188049209</v>
      </c>
      <c r="L26" s="313">
        <v>63</v>
      </c>
      <c r="M26" s="365">
        <f aca="true" t="shared" si="9" ref="M26:M34">L26/$B26</f>
        <v>0.05536028119507909</v>
      </c>
      <c r="N26" s="327"/>
      <c r="O26" s="366">
        <v>2000</v>
      </c>
      <c r="P26" s="364">
        <f aca="true" t="shared" si="10" ref="P26:P34">O26/$B26</f>
        <v>1.757469244288225</v>
      </c>
      <c r="Q26" s="313">
        <v>43</v>
      </c>
      <c r="R26" s="367">
        <f aca="true" t="shared" si="11" ref="R26:R34">Q26/$B26</f>
        <v>0.037785588752196834</v>
      </c>
      <c r="S26" s="300"/>
      <c r="T26" s="303">
        <v>1992</v>
      </c>
      <c r="U26" s="302">
        <v>0.47540983606557374</v>
      </c>
      <c r="V26" s="302">
        <v>0.5255544840887174</v>
      </c>
      <c r="X26" s="303">
        <v>1992</v>
      </c>
      <c r="Y26" s="378">
        <v>0.9382835101253616</v>
      </c>
      <c r="Z26" s="347">
        <v>0.06171648987463838</v>
      </c>
      <c r="AB26" s="303">
        <v>1983</v>
      </c>
      <c r="AC26" s="300">
        <v>0.9871175523349437</v>
      </c>
      <c r="AD26" s="300">
        <v>0.01288244766505636</v>
      </c>
    </row>
    <row r="27" spans="1:30" ht="12.75">
      <c r="A27" s="358">
        <v>1992</v>
      </c>
      <c r="B27" s="258">
        <v>1078</v>
      </c>
      <c r="C27" s="419"/>
      <c r="D27" s="328">
        <v>1037</v>
      </c>
      <c r="E27" s="258">
        <v>493</v>
      </c>
      <c r="F27" s="300">
        <f t="shared" si="0"/>
        <v>0.47540983606557374</v>
      </c>
      <c r="G27" s="305">
        <v>545</v>
      </c>
      <c r="H27" s="347">
        <f t="shared" si="1"/>
        <v>0.5255544840887174</v>
      </c>
      <c r="I27" s="419"/>
      <c r="J27" s="258">
        <v>1014</v>
      </c>
      <c r="K27" s="359">
        <f t="shared" si="8"/>
        <v>0.9406307977736549</v>
      </c>
      <c r="L27" s="258">
        <v>64</v>
      </c>
      <c r="M27" s="360">
        <f t="shared" si="9"/>
        <v>0.059369202226345084</v>
      </c>
      <c r="N27" s="419"/>
      <c r="O27" s="361">
        <v>1031</v>
      </c>
      <c r="P27" s="359">
        <f t="shared" si="10"/>
        <v>0.9564007421150278</v>
      </c>
      <c r="Q27" s="258">
        <v>47</v>
      </c>
      <c r="R27" s="362">
        <f t="shared" si="11"/>
        <v>0.04359925788497217</v>
      </c>
      <c r="S27" s="300"/>
      <c r="T27" s="303">
        <v>1993</v>
      </c>
      <c r="U27" s="302">
        <v>0.4749290444654683</v>
      </c>
      <c r="V27" s="302">
        <v>0.5250709555345316</v>
      </c>
      <c r="X27" s="303">
        <v>1993</v>
      </c>
      <c r="Y27" s="378">
        <v>0.9489120151371807</v>
      </c>
      <c r="Z27" s="302">
        <v>0.0510879848628193</v>
      </c>
      <c r="AB27" s="303">
        <v>1982</v>
      </c>
      <c r="AC27" s="300">
        <v>0.9930015552099534</v>
      </c>
      <c r="AD27" s="300">
        <v>0.006998444790046656</v>
      </c>
    </row>
    <row r="28" spans="1:30" ht="12.75">
      <c r="A28" s="420">
        <v>1993</v>
      </c>
      <c r="B28" s="385">
        <v>1077</v>
      </c>
      <c r="C28" s="419"/>
      <c r="D28" s="363">
        <v>1057</v>
      </c>
      <c r="E28" s="385">
        <v>502</v>
      </c>
      <c r="F28" s="421">
        <f t="shared" si="0"/>
        <v>0.4749290444654683</v>
      </c>
      <c r="G28" s="385">
        <v>555</v>
      </c>
      <c r="H28" s="422">
        <f t="shared" si="1"/>
        <v>0.5250709555345316</v>
      </c>
      <c r="I28" s="419"/>
      <c r="J28" s="385">
        <v>1023</v>
      </c>
      <c r="K28" s="421">
        <f t="shared" si="8"/>
        <v>0.9498607242339833</v>
      </c>
      <c r="L28" s="385">
        <v>54</v>
      </c>
      <c r="M28" s="422">
        <f t="shared" si="9"/>
        <v>0.05013927576601671</v>
      </c>
      <c r="N28" s="419"/>
      <c r="O28" s="423">
        <v>1045</v>
      </c>
      <c r="P28" s="421">
        <f t="shared" si="10"/>
        <v>0.9702878365831012</v>
      </c>
      <c r="Q28" s="385">
        <v>32</v>
      </c>
      <c r="R28" s="424">
        <f t="shared" si="11"/>
        <v>0.029712163416898793</v>
      </c>
      <c r="S28" s="300"/>
      <c r="T28" s="303">
        <v>1994</v>
      </c>
      <c r="U28" s="302">
        <v>0.46065259117082535</v>
      </c>
      <c r="V28" s="302">
        <v>0.5393474088291746</v>
      </c>
      <c r="X28" s="303">
        <v>1994</v>
      </c>
      <c r="Y28" s="378">
        <v>0.9299424184261037</v>
      </c>
      <c r="Z28" s="302">
        <v>0.07005758157389635</v>
      </c>
      <c r="AB28" s="303">
        <v>1981</v>
      </c>
      <c r="AC28" s="357"/>
      <c r="AD28" s="357"/>
    </row>
    <row r="29" spans="1:30" ht="12.75">
      <c r="A29" s="369">
        <v>1994</v>
      </c>
      <c r="B29" s="305">
        <v>1067</v>
      </c>
      <c r="C29" s="419"/>
      <c r="D29" s="328">
        <v>1042</v>
      </c>
      <c r="E29" s="305">
        <v>480</v>
      </c>
      <c r="F29" s="300">
        <f t="shared" si="0"/>
        <v>0.46065259117082535</v>
      </c>
      <c r="G29" s="305">
        <v>562</v>
      </c>
      <c r="H29" s="347">
        <f t="shared" si="1"/>
        <v>0.5393474088291746</v>
      </c>
      <c r="I29" s="419"/>
      <c r="J29" s="305">
        <v>994</v>
      </c>
      <c r="K29" s="300">
        <f t="shared" si="8"/>
        <v>0.9315838800374883</v>
      </c>
      <c r="L29" s="305">
        <v>73</v>
      </c>
      <c r="M29" s="347">
        <f t="shared" si="9"/>
        <v>0.06841611996251172</v>
      </c>
      <c r="N29" s="419"/>
      <c r="O29" s="370">
        <v>1027</v>
      </c>
      <c r="P29" s="300">
        <f t="shared" si="10"/>
        <v>0.9625117150890347</v>
      </c>
      <c r="Q29" s="305">
        <v>40</v>
      </c>
      <c r="R29" s="418">
        <f t="shared" si="11"/>
        <v>0.03748828491096532</v>
      </c>
      <c r="S29" s="300"/>
      <c r="T29" s="303">
        <v>1995</v>
      </c>
      <c r="U29" s="302">
        <v>0.4442361761949391</v>
      </c>
      <c r="V29" s="302">
        <v>0.555763823805061</v>
      </c>
      <c r="X29" s="303">
        <v>1995</v>
      </c>
      <c r="Y29" s="378">
        <v>0.92970946579194</v>
      </c>
      <c r="Z29" s="347">
        <v>0.07029053420805999</v>
      </c>
      <c r="AB29" s="303">
        <v>1980</v>
      </c>
      <c r="AC29" s="300">
        <v>0.9937646141855028</v>
      </c>
      <c r="AD29" s="300">
        <v>0.006235385814497272</v>
      </c>
    </row>
    <row r="30" spans="1:30" ht="12.75">
      <c r="A30" s="420">
        <v>1995</v>
      </c>
      <c r="B30" s="385">
        <v>1111</v>
      </c>
      <c r="C30" s="419"/>
      <c r="D30" s="363">
        <v>1067</v>
      </c>
      <c r="E30" s="385">
        <v>474</v>
      </c>
      <c r="F30" s="421">
        <f t="shared" si="0"/>
        <v>0.4442361761949391</v>
      </c>
      <c r="G30" s="385">
        <v>593</v>
      </c>
      <c r="H30" s="422">
        <f t="shared" si="1"/>
        <v>0.555763823805061</v>
      </c>
      <c r="I30" s="419"/>
      <c r="J30" s="385">
        <v>1036</v>
      </c>
      <c r="K30" s="421">
        <f t="shared" si="8"/>
        <v>0.9324932493249325</v>
      </c>
      <c r="L30" s="385">
        <v>75</v>
      </c>
      <c r="M30" s="422">
        <f t="shared" si="9"/>
        <v>0.0675067506750675</v>
      </c>
      <c r="N30" s="419"/>
      <c r="O30" s="423">
        <v>1067</v>
      </c>
      <c r="P30" s="421">
        <f t="shared" si="10"/>
        <v>0.9603960396039604</v>
      </c>
      <c r="Q30" s="385">
        <v>44</v>
      </c>
      <c r="R30" s="424">
        <f t="shared" si="11"/>
        <v>0.039603960396039604</v>
      </c>
      <c r="S30" s="300"/>
      <c r="T30" s="303">
        <v>1996</v>
      </c>
      <c r="U30" s="302">
        <v>0.45305770887166236</v>
      </c>
      <c r="V30" s="302">
        <v>0.5469422911283376</v>
      </c>
      <c r="X30" s="303">
        <v>1996</v>
      </c>
      <c r="Y30" s="378">
        <v>0.9345391903531438</v>
      </c>
      <c r="Z30" s="347">
        <v>0.06546080964685616</v>
      </c>
      <c r="AB30" s="303">
        <v>1979</v>
      </c>
      <c r="AC30" s="300">
        <v>0.9873417721518988</v>
      </c>
      <c r="AD30" s="300">
        <v>0.012658227848101266</v>
      </c>
    </row>
    <row r="31" spans="1:30" ht="12.75">
      <c r="A31" s="369">
        <v>1996</v>
      </c>
      <c r="B31" s="305">
        <v>1195</v>
      </c>
      <c r="C31" s="419"/>
      <c r="D31" s="328">
        <v>1161</v>
      </c>
      <c r="E31" s="305">
        <v>526</v>
      </c>
      <c r="F31" s="300">
        <f t="shared" si="0"/>
        <v>0.45305770887166236</v>
      </c>
      <c r="G31" s="305">
        <v>635</v>
      </c>
      <c r="H31" s="347">
        <f t="shared" si="1"/>
        <v>0.5469422911283376</v>
      </c>
      <c r="I31" s="419"/>
      <c r="J31" s="305">
        <v>1119</v>
      </c>
      <c r="K31" s="300">
        <f t="shared" si="8"/>
        <v>0.9364016736401674</v>
      </c>
      <c r="L31" s="305">
        <v>76</v>
      </c>
      <c r="M31" s="347">
        <f t="shared" si="9"/>
        <v>0.06359832635983263</v>
      </c>
      <c r="N31" s="419"/>
      <c r="O31" s="370">
        <v>1156</v>
      </c>
      <c r="P31" s="300">
        <f t="shared" si="10"/>
        <v>0.9673640167364017</v>
      </c>
      <c r="Q31" s="305">
        <v>39</v>
      </c>
      <c r="R31" s="418">
        <f t="shared" si="11"/>
        <v>0.032635983263598324</v>
      </c>
      <c r="S31" s="300"/>
      <c r="T31" s="303">
        <v>1997</v>
      </c>
      <c r="U31" s="302">
        <v>0.4435215946843854</v>
      </c>
      <c r="V31" s="302">
        <v>0.5564784053156147</v>
      </c>
      <c r="X31" s="303">
        <v>1997</v>
      </c>
      <c r="Y31" s="378">
        <v>0.9435215946843853</v>
      </c>
      <c r="Z31" s="302">
        <v>0.05647840531561462</v>
      </c>
      <c r="AB31" s="303">
        <v>1978</v>
      </c>
      <c r="AC31" s="300">
        <v>0.9833479404031551</v>
      </c>
      <c r="AD31" s="300">
        <v>0.016652059596844872</v>
      </c>
    </row>
    <row r="32" spans="1:30" ht="12.75">
      <c r="A32" s="420">
        <v>1997</v>
      </c>
      <c r="B32" s="385">
        <v>1239</v>
      </c>
      <c r="C32" s="419"/>
      <c r="D32" s="363">
        <v>1204</v>
      </c>
      <c r="E32" s="385">
        <v>534</v>
      </c>
      <c r="F32" s="421">
        <f t="shared" si="0"/>
        <v>0.4435215946843854</v>
      </c>
      <c r="G32" s="385">
        <v>670</v>
      </c>
      <c r="H32" s="422">
        <f t="shared" si="1"/>
        <v>0.5564784053156147</v>
      </c>
      <c r="I32" s="419"/>
      <c r="J32" s="385">
        <f>1136+35</f>
        <v>1171</v>
      </c>
      <c r="K32" s="421">
        <f t="shared" si="8"/>
        <v>0.9451170298627926</v>
      </c>
      <c r="L32" s="385">
        <v>68</v>
      </c>
      <c r="M32" s="422">
        <f t="shared" si="9"/>
        <v>0.05488297013720742</v>
      </c>
      <c r="N32" s="419"/>
      <c r="O32" s="423">
        <f>1161+35</f>
        <v>1196</v>
      </c>
      <c r="P32" s="421">
        <f t="shared" si="10"/>
        <v>0.9652945924132365</v>
      </c>
      <c r="Q32" s="385">
        <v>43</v>
      </c>
      <c r="R32" s="424">
        <f t="shared" si="11"/>
        <v>0.03470540758676352</v>
      </c>
      <c r="S32" s="300"/>
      <c r="T32" s="368">
        <v>1998</v>
      </c>
      <c r="U32" s="302">
        <v>0.44</v>
      </c>
      <c r="V32" s="302">
        <v>0.56</v>
      </c>
      <c r="X32" s="244">
        <v>1998</v>
      </c>
      <c r="Y32" s="379">
        <v>0.95</v>
      </c>
      <c r="Z32" s="302">
        <v>0.05</v>
      </c>
      <c r="AB32" s="303">
        <v>1977</v>
      </c>
      <c r="AC32" s="300">
        <v>0.9867256637168141</v>
      </c>
      <c r="AD32" s="300">
        <v>0.01327433628318584</v>
      </c>
    </row>
    <row r="33" spans="1:30" ht="12.75">
      <c r="A33" s="369">
        <v>1998</v>
      </c>
      <c r="B33" s="305">
        <v>1287</v>
      </c>
      <c r="C33" s="419"/>
      <c r="D33" s="328">
        <v>1244</v>
      </c>
      <c r="E33" s="305">
        <v>544</v>
      </c>
      <c r="F33" s="300">
        <f t="shared" si="0"/>
        <v>0.43729903536977494</v>
      </c>
      <c r="G33" s="305">
        <v>700</v>
      </c>
      <c r="H33" s="347">
        <f t="shared" si="1"/>
        <v>0.5627009646302251</v>
      </c>
      <c r="I33" s="419"/>
      <c r="J33" s="305">
        <v>1222</v>
      </c>
      <c r="K33" s="300">
        <f t="shared" si="8"/>
        <v>0.9494949494949495</v>
      </c>
      <c r="L33" s="305">
        <v>65</v>
      </c>
      <c r="M33" s="300">
        <f t="shared" si="9"/>
        <v>0.050505050505050504</v>
      </c>
      <c r="N33" s="419"/>
      <c r="O33" s="370">
        <v>1259</v>
      </c>
      <c r="P33" s="300">
        <f t="shared" si="10"/>
        <v>0.9782439782439782</v>
      </c>
      <c r="Q33" s="305">
        <v>28</v>
      </c>
      <c r="R33" s="418">
        <f t="shared" si="11"/>
        <v>0.021756021756021756</v>
      </c>
      <c r="S33" s="300"/>
      <c r="T33" s="303">
        <v>1999</v>
      </c>
      <c r="U33" s="302">
        <v>0.44</v>
      </c>
      <c r="V33" s="302">
        <v>0.56</v>
      </c>
      <c r="X33" s="303">
        <v>1999</v>
      </c>
      <c r="Y33" s="378">
        <v>0.95</v>
      </c>
      <c r="Z33" s="302">
        <v>0.05</v>
      </c>
      <c r="AB33" s="303">
        <v>1976</v>
      </c>
      <c r="AC33" s="300">
        <v>0.9834638816362054</v>
      </c>
      <c r="AD33" s="300">
        <v>0.016536118363794605</v>
      </c>
    </row>
    <row r="34" spans="1:30" ht="12.75">
      <c r="A34" s="420">
        <v>1999</v>
      </c>
      <c r="B34" s="385">
        <v>1321</v>
      </c>
      <c r="C34" s="419"/>
      <c r="D34" s="363">
        <v>1268</v>
      </c>
      <c r="E34" s="385">
        <v>560</v>
      </c>
      <c r="F34" s="421">
        <f t="shared" si="0"/>
        <v>0.4416403785488959</v>
      </c>
      <c r="G34" s="385">
        <v>708</v>
      </c>
      <c r="H34" s="422">
        <f t="shared" si="1"/>
        <v>0.5583596214511041</v>
      </c>
      <c r="I34" s="419"/>
      <c r="J34" s="385">
        <v>1253</v>
      </c>
      <c r="K34" s="421">
        <f t="shared" si="8"/>
        <v>0.9485238455715367</v>
      </c>
      <c r="L34" s="385">
        <v>68</v>
      </c>
      <c r="M34" s="422">
        <f t="shared" si="9"/>
        <v>0.05147615442846329</v>
      </c>
      <c r="N34" s="419"/>
      <c r="O34" s="423">
        <v>1283</v>
      </c>
      <c r="P34" s="421">
        <f t="shared" si="10"/>
        <v>0.9712339137017411</v>
      </c>
      <c r="Q34" s="385">
        <v>38</v>
      </c>
      <c r="R34" s="424">
        <f t="shared" si="11"/>
        <v>0.028766086298258896</v>
      </c>
      <c r="S34" s="300"/>
      <c r="T34" s="303">
        <v>2000</v>
      </c>
      <c r="U34" s="302">
        <v>0.43</v>
      </c>
      <c r="V34" s="302">
        <v>0.57</v>
      </c>
      <c r="X34" s="303">
        <v>2000</v>
      </c>
      <c r="Y34" s="378">
        <v>0.96</v>
      </c>
      <c r="Z34" s="347">
        <v>0.04</v>
      </c>
      <c r="AB34" s="303"/>
      <c r="AC34" s="300"/>
      <c r="AD34" s="300"/>
    </row>
    <row r="35" spans="1:30" ht="12.75">
      <c r="A35" s="369">
        <v>2000</v>
      </c>
      <c r="B35" s="305">
        <v>1339</v>
      </c>
      <c r="C35" s="419"/>
      <c r="D35" s="328">
        <v>1291</v>
      </c>
      <c r="E35" s="305">
        <v>559</v>
      </c>
      <c r="F35" s="300">
        <f t="shared" si="0"/>
        <v>0.43299767621998453</v>
      </c>
      <c r="G35" s="305">
        <v>732</v>
      </c>
      <c r="H35" s="347">
        <f t="shared" si="1"/>
        <v>0.5670023237800155</v>
      </c>
      <c r="I35" s="419"/>
      <c r="J35" s="305">
        <v>1287</v>
      </c>
      <c r="K35" s="300">
        <v>0.959721146398141</v>
      </c>
      <c r="L35" s="305">
        <v>52</v>
      </c>
      <c r="M35" s="347">
        <v>0.040278853601859024</v>
      </c>
      <c r="N35" s="419"/>
      <c r="O35" s="370">
        <v>1297</v>
      </c>
      <c r="P35" s="300">
        <v>0.9674670797831139</v>
      </c>
      <c r="Q35" s="305">
        <v>42</v>
      </c>
      <c r="R35" s="418">
        <v>0.032532920216886134</v>
      </c>
      <c r="S35" s="300"/>
      <c r="T35" s="303">
        <v>2001</v>
      </c>
      <c r="U35" s="302">
        <v>0.42</v>
      </c>
      <c r="V35" s="302">
        <v>0.58</v>
      </c>
      <c r="X35" s="303">
        <v>2001</v>
      </c>
      <c r="Y35" s="378">
        <v>0.95</v>
      </c>
      <c r="Z35" s="302">
        <v>0.05</v>
      </c>
      <c r="AB35" s="303"/>
      <c r="AC35" s="300"/>
      <c r="AD35" s="300"/>
    </row>
    <row r="36" spans="1:30" ht="9.75" customHeight="1">
      <c r="A36" s="369"/>
      <c r="B36" s="305"/>
      <c r="C36" s="419"/>
      <c r="D36" s="328"/>
      <c r="E36" s="305"/>
      <c r="F36" s="300"/>
      <c r="G36" s="305"/>
      <c r="H36" s="347"/>
      <c r="I36" s="419"/>
      <c r="J36" s="305"/>
      <c r="K36" s="300"/>
      <c r="L36" s="305"/>
      <c r="M36" s="347"/>
      <c r="N36" s="419"/>
      <c r="O36" s="370"/>
      <c r="P36" s="300"/>
      <c r="Q36" s="305"/>
      <c r="R36" s="418"/>
      <c r="S36" s="347"/>
      <c r="T36" s="303">
        <v>2002</v>
      </c>
      <c r="U36" s="302">
        <f>F38</f>
        <v>0.4154624277456647</v>
      </c>
      <c r="V36" s="302">
        <f>H38</f>
        <v>0.5845375722543352</v>
      </c>
      <c r="X36" s="303">
        <v>2002</v>
      </c>
      <c r="Y36" s="378">
        <f>K38</f>
        <v>0.9617052023121387</v>
      </c>
      <c r="Z36" s="302">
        <f>M38</f>
        <v>0.03829479768786127</v>
      </c>
      <c r="AB36" s="303"/>
      <c r="AC36" s="300"/>
      <c r="AD36" s="300"/>
    </row>
    <row r="37" spans="1:30" ht="12.75">
      <c r="A37" s="420">
        <v>2001</v>
      </c>
      <c r="B37" s="385">
        <v>1341</v>
      </c>
      <c r="C37" s="419"/>
      <c r="D37" s="363">
        <v>1302</v>
      </c>
      <c r="E37" s="385">
        <v>547</v>
      </c>
      <c r="F37" s="421">
        <f>E37/$D37</f>
        <v>0.4201228878648233</v>
      </c>
      <c r="G37" s="385">
        <v>755</v>
      </c>
      <c r="H37" s="422">
        <f>G37/$D37</f>
        <v>0.5798771121351767</v>
      </c>
      <c r="I37" s="419"/>
      <c r="J37" s="385">
        <v>1278</v>
      </c>
      <c r="K37" s="421">
        <f>J37/$B37</f>
        <v>0.9530201342281879</v>
      </c>
      <c r="L37" s="385">
        <v>63</v>
      </c>
      <c r="M37" s="422">
        <f>L37/$B37</f>
        <v>0.04697986577181208</v>
      </c>
      <c r="N37" s="419"/>
      <c r="O37" s="423">
        <v>1299</v>
      </c>
      <c r="P37" s="421">
        <f>O37/$B37</f>
        <v>0.9686800894854586</v>
      </c>
      <c r="Q37" s="385">
        <v>42</v>
      </c>
      <c r="R37" s="424">
        <f>Q37/$B37</f>
        <v>0.03131991051454139</v>
      </c>
      <c r="S37" s="300"/>
      <c r="T37" s="368">
        <v>2003</v>
      </c>
      <c r="U37" s="302">
        <v>0.44</v>
      </c>
      <c r="V37" s="302">
        <v>0.56</v>
      </c>
      <c r="X37" s="244">
        <v>2003</v>
      </c>
      <c r="Y37" s="378">
        <v>0.95</v>
      </c>
      <c r="Z37" s="302">
        <v>0.05</v>
      </c>
      <c r="AB37" s="303"/>
      <c r="AC37" s="300"/>
      <c r="AD37" s="300"/>
    </row>
    <row r="38" spans="1:30" ht="12.75">
      <c r="A38" s="369">
        <v>2002</v>
      </c>
      <c r="B38" s="305">
        <v>1384</v>
      </c>
      <c r="C38" s="419"/>
      <c r="D38" s="328">
        <v>1345</v>
      </c>
      <c r="E38" s="305">
        <v>575</v>
      </c>
      <c r="F38" s="300">
        <f aca="true" t="shared" si="12" ref="F38:F44">E38/$B38</f>
        <v>0.4154624277456647</v>
      </c>
      <c r="G38" s="305">
        <v>809</v>
      </c>
      <c r="H38" s="347">
        <f aca="true" t="shared" si="13" ref="H38:H43">G38/$B38</f>
        <v>0.5845375722543352</v>
      </c>
      <c r="I38" s="419"/>
      <c r="J38" s="305">
        <v>1331</v>
      </c>
      <c r="K38" s="300">
        <f aca="true" t="shared" si="14" ref="K38:K44">J38/$B38</f>
        <v>0.9617052023121387</v>
      </c>
      <c r="L38" s="305">
        <v>53</v>
      </c>
      <c r="M38" s="347">
        <f aca="true" t="shared" si="15" ref="M38:M44">L38/$B38</f>
        <v>0.03829479768786127</v>
      </c>
      <c r="N38" s="419"/>
      <c r="O38" s="370">
        <v>1341</v>
      </c>
      <c r="P38" s="300">
        <f aca="true" t="shared" si="16" ref="P38:P44">O38/$B38</f>
        <v>0.9689306358381503</v>
      </c>
      <c r="Q38" s="305">
        <v>43</v>
      </c>
      <c r="R38" s="418">
        <f aca="true" t="shared" si="17" ref="R38:R44">Q38/$B38</f>
        <v>0.03106936416184971</v>
      </c>
      <c r="S38" s="300"/>
      <c r="T38" s="368">
        <v>2004</v>
      </c>
      <c r="U38" s="302">
        <f>F40</f>
        <v>0.45098039215686275</v>
      </c>
      <c r="V38" s="302">
        <f>H40</f>
        <v>0.5490196078431373</v>
      </c>
      <c r="X38" s="244">
        <f>T38</f>
        <v>2004</v>
      </c>
      <c r="Y38" s="379">
        <f>K40</f>
        <v>0.966869506423259</v>
      </c>
      <c r="Z38" s="302">
        <f>M40</f>
        <v>0.03313049357674104</v>
      </c>
      <c r="AB38" s="303"/>
      <c r="AC38" s="300"/>
      <c r="AD38" s="300"/>
    </row>
    <row r="39" spans="1:30" ht="12.75">
      <c r="A39" s="420">
        <v>2003</v>
      </c>
      <c r="B39" s="385">
        <v>1440</v>
      </c>
      <c r="C39" s="419"/>
      <c r="D39" s="363">
        <v>1396</v>
      </c>
      <c r="E39" s="385">
        <v>633</v>
      </c>
      <c r="F39" s="421">
        <f t="shared" si="12"/>
        <v>0.4395833333333333</v>
      </c>
      <c r="G39" s="385">
        <v>807</v>
      </c>
      <c r="H39" s="422">
        <f t="shared" si="13"/>
        <v>0.5604166666666667</v>
      </c>
      <c r="I39" s="419"/>
      <c r="J39" s="385">
        <v>1371</v>
      </c>
      <c r="K39" s="421">
        <f t="shared" si="14"/>
        <v>0.9520833333333333</v>
      </c>
      <c r="L39" s="385">
        <v>69</v>
      </c>
      <c r="M39" s="422">
        <f t="shared" si="15"/>
        <v>0.04791666666666667</v>
      </c>
      <c r="N39" s="419"/>
      <c r="O39" s="423">
        <v>1382</v>
      </c>
      <c r="P39" s="421">
        <f t="shared" si="16"/>
        <v>0.9597222222222223</v>
      </c>
      <c r="Q39" s="385">
        <v>58</v>
      </c>
      <c r="R39" s="424">
        <f t="shared" si="17"/>
        <v>0.04027777777777778</v>
      </c>
      <c r="S39" s="300"/>
      <c r="T39" s="368">
        <v>2005</v>
      </c>
      <c r="U39" s="302">
        <f>F41</f>
        <v>0.4661803713527852</v>
      </c>
      <c r="V39" s="302">
        <f>H41</f>
        <v>0.5338196286472149</v>
      </c>
      <c r="X39" s="244">
        <f>T39</f>
        <v>2005</v>
      </c>
      <c r="Y39" s="379">
        <f>K41</f>
        <v>0.9535809018567639</v>
      </c>
      <c r="Z39" s="302">
        <f>M41</f>
        <v>0.046419098143236075</v>
      </c>
      <c r="AB39" s="303"/>
      <c r="AC39" s="300"/>
      <c r="AD39" s="300"/>
    </row>
    <row r="40" spans="1:30" ht="12.75">
      <c r="A40" s="369">
        <v>2004</v>
      </c>
      <c r="B40" s="305">
        <v>1479</v>
      </c>
      <c r="C40" s="419"/>
      <c r="D40" s="328">
        <v>1427</v>
      </c>
      <c r="E40" s="305">
        <v>667</v>
      </c>
      <c r="F40" s="300">
        <f t="shared" si="12"/>
        <v>0.45098039215686275</v>
      </c>
      <c r="G40" s="305">
        <v>812</v>
      </c>
      <c r="H40" s="347">
        <f t="shared" si="13"/>
        <v>0.5490196078431373</v>
      </c>
      <c r="I40" s="419"/>
      <c r="J40" s="305">
        <v>1430</v>
      </c>
      <c r="K40" s="300">
        <f t="shared" si="14"/>
        <v>0.966869506423259</v>
      </c>
      <c r="L40" s="305">
        <v>49</v>
      </c>
      <c r="M40" s="347">
        <f t="shared" si="15"/>
        <v>0.03313049357674104</v>
      </c>
      <c r="N40" s="419"/>
      <c r="O40" s="370">
        <v>1431</v>
      </c>
      <c r="P40" s="300">
        <f t="shared" si="16"/>
        <v>0.9675456389452333</v>
      </c>
      <c r="Q40" s="305">
        <v>48</v>
      </c>
      <c r="R40" s="418">
        <f t="shared" si="17"/>
        <v>0.032454361054766734</v>
      </c>
      <c r="S40" s="300"/>
      <c r="T40" s="368">
        <v>2006</v>
      </c>
      <c r="U40" s="302">
        <v>0.47</v>
      </c>
      <c r="V40" s="302">
        <v>0.53</v>
      </c>
      <c r="X40" s="244">
        <v>2006</v>
      </c>
      <c r="Y40" s="379">
        <v>0.94</v>
      </c>
      <c r="Z40" s="302">
        <v>0.06</v>
      </c>
      <c r="AB40" s="303"/>
      <c r="AC40" s="300"/>
      <c r="AD40" s="300"/>
    </row>
    <row r="41" spans="1:30" ht="12.75">
      <c r="A41" s="420">
        <v>2005</v>
      </c>
      <c r="B41" s="385">
        <v>1508</v>
      </c>
      <c r="C41" s="419"/>
      <c r="D41" s="363">
        <v>1449</v>
      </c>
      <c r="E41" s="385">
        <v>703</v>
      </c>
      <c r="F41" s="421">
        <f t="shared" si="12"/>
        <v>0.4661803713527852</v>
      </c>
      <c r="G41" s="385">
        <v>805</v>
      </c>
      <c r="H41" s="422">
        <f t="shared" si="13"/>
        <v>0.5338196286472149</v>
      </c>
      <c r="I41" s="419"/>
      <c r="J41" s="385">
        <v>1438</v>
      </c>
      <c r="K41" s="421">
        <f t="shared" si="14"/>
        <v>0.9535809018567639</v>
      </c>
      <c r="L41" s="385">
        <v>70</v>
      </c>
      <c r="M41" s="422">
        <f t="shared" si="15"/>
        <v>0.046419098143236075</v>
      </c>
      <c r="N41" s="419"/>
      <c r="O41" s="423">
        <v>1448</v>
      </c>
      <c r="P41" s="421">
        <f t="shared" si="16"/>
        <v>0.9602122015915119</v>
      </c>
      <c r="Q41" s="385">
        <v>60</v>
      </c>
      <c r="R41" s="424">
        <f t="shared" si="17"/>
        <v>0.03978779840848806</v>
      </c>
      <c r="S41" s="300"/>
      <c r="T41" s="368">
        <v>2007</v>
      </c>
      <c r="U41" s="302">
        <v>0.46</v>
      </c>
      <c r="V41" s="302">
        <v>0.54</v>
      </c>
      <c r="X41" s="244">
        <v>2007</v>
      </c>
      <c r="Y41" s="379">
        <v>0.94</v>
      </c>
      <c r="Z41" s="302">
        <v>0.06</v>
      </c>
      <c r="AB41" s="303"/>
      <c r="AC41" s="300"/>
      <c r="AD41" s="300"/>
    </row>
    <row r="42" spans="1:30" ht="12.75">
      <c r="A42" s="369">
        <v>2006</v>
      </c>
      <c r="B42" s="305">
        <v>1504</v>
      </c>
      <c r="C42" s="419"/>
      <c r="D42" s="328">
        <v>1460</v>
      </c>
      <c r="E42" s="305">
        <v>708</v>
      </c>
      <c r="F42" s="300">
        <f t="shared" si="12"/>
        <v>0.47074468085106386</v>
      </c>
      <c r="G42" s="305">
        <v>796</v>
      </c>
      <c r="H42" s="347">
        <f>G42/$B42</f>
        <v>0.5292553191489362</v>
      </c>
      <c r="I42" s="419"/>
      <c r="J42" s="305">
        <v>1417</v>
      </c>
      <c r="K42" s="300">
        <f t="shared" si="14"/>
        <v>0.942154255319149</v>
      </c>
      <c r="L42" s="305">
        <v>87</v>
      </c>
      <c r="M42" s="347">
        <f t="shared" si="15"/>
        <v>0.05784574468085106</v>
      </c>
      <c r="N42" s="419"/>
      <c r="O42" s="370">
        <v>1436</v>
      </c>
      <c r="P42" s="300">
        <f t="shared" si="16"/>
        <v>0.9547872340425532</v>
      </c>
      <c r="Q42" s="305">
        <v>68</v>
      </c>
      <c r="R42" s="418">
        <f t="shared" si="17"/>
        <v>0.04521276595744681</v>
      </c>
      <c r="S42" s="300"/>
      <c r="T42" s="303">
        <v>2008</v>
      </c>
      <c r="U42" s="302">
        <v>0.44</v>
      </c>
      <c r="V42" s="302">
        <v>0.56</v>
      </c>
      <c r="X42" s="374">
        <v>2008</v>
      </c>
      <c r="Y42" s="380">
        <v>0.92</v>
      </c>
      <c r="Z42" s="376">
        <v>0.08</v>
      </c>
      <c r="AB42" s="303"/>
      <c r="AC42" s="300"/>
      <c r="AD42" s="300"/>
    </row>
    <row r="43" spans="1:30" s="301" customFormat="1" ht="12.75">
      <c r="A43" s="420">
        <v>2007</v>
      </c>
      <c r="B43" s="385">
        <v>1506</v>
      </c>
      <c r="C43" s="419"/>
      <c r="D43" s="363">
        <v>1434</v>
      </c>
      <c r="E43" s="385">
        <v>687</v>
      </c>
      <c r="F43" s="421">
        <f t="shared" si="12"/>
        <v>0.45617529880478086</v>
      </c>
      <c r="G43" s="385">
        <v>819</v>
      </c>
      <c r="H43" s="422">
        <f t="shared" si="13"/>
        <v>0.5438247011952191</v>
      </c>
      <c r="I43" s="419"/>
      <c r="J43" s="385">
        <v>1410</v>
      </c>
      <c r="K43" s="421">
        <f t="shared" si="14"/>
        <v>0.9362549800796812</v>
      </c>
      <c r="L43" s="385">
        <v>96</v>
      </c>
      <c r="M43" s="422">
        <f t="shared" si="15"/>
        <v>0.06374501992031872</v>
      </c>
      <c r="N43" s="419"/>
      <c r="O43" s="423">
        <v>1431</v>
      </c>
      <c r="P43" s="421">
        <f t="shared" si="16"/>
        <v>0.950199203187251</v>
      </c>
      <c r="Q43" s="385">
        <v>75</v>
      </c>
      <c r="R43" s="424">
        <f t="shared" si="17"/>
        <v>0.049800796812749</v>
      </c>
      <c r="S43" s="300"/>
      <c r="T43" s="303">
        <v>2009</v>
      </c>
      <c r="U43" s="302">
        <v>0.43</v>
      </c>
      <c r="V43" s="302">
        <v>0.57</v>
      </c>
      <c r="X43" s="374">
        <v>2009</v>
      </c>
      <c r="Y43" s="380">
        <v>0.93</v>
      </c>
      <c r="Z43" s="376">
        <v>0.07</v>
      </c>
      <c r="AB43" s="303"/>
      <c r="AC43" s="300"/>
      <c r="AD43" s="300"/>
    </row>
    <row r="44" spans="1:30" s="301" customFormat="1" ht="12.75">
      <c r="A44" s="371">
        <v>2008</v>
      </c>
      <c r="B44" s="305">
        <v>1585</v>
      </c>
      <c r="C44" s="419"/>
      <c r="D44" s="328">
        <v>1523</v>
      </c>
      <c r="E44" s="305">
        <v>701</v>
      </c>
      <c r="F44" s="359">
        <f t="shared" si="12"/>
        <v>0.44227129337539434</v>
      </c>
      <c r="G44" s="305">
        <v>885</v>
      </c>
      <c r="H44" s="360">
        <f>G44/B44</f>
        <v>0.5583596214511041</v>
      </c>
      <c r="I44" s="419"/>
      <c r="J44" s="305">
        <v>1460</v>
      </c>
      <c r="K44" s="359">
        <f t="shared" si="14"/>
        <v>0.9211356466876972</v>
      </c>
      <c r="L44" s="305">
        <v>126</v>
      </c>
      <c r="M44" s="360">
        <f t="shared" si="15"/>
        <v>0.07949526813880126</v>
      </c>
      <c r="N44" s="419"/>
      <c r="O44" s="305">
        <v>1503</v>
      </c>
      <c r="P44" s="359">
        <f t="shared" si="16"/>
        <v>0.9482649842271293</v>
      </c>
      <c r="Q44" s="305">
        <v>83</v>
      </c>
      <c r="R44" s="418">
        <f t="shared" si="17"/>
        <v>0.05236593059936909</v>
      </c>
      <c r="S44" s="347"/>
      <c r="T44" s="303">
        <v>2010</v>
      </c>
      <c r="U44" s="302">
        <v>0.44</v>
      </c>
      <c r="V44" s="302">
        <v>0.56</v>
      </c>
      <c r="X44" s="374">
        <v>2010</v>
      </c>
      <c r="Y44" s="380">
        <v>0.93</v>
      </c>
      <c r="Z44" s="405">
        <v>0.07</v>
      </c>
      <c r="AB44" s="305"/>
      <c r="AC44" s="347"/>
      <c r="AD44" s="347"/>
    </row>
    <row r="45" spans="1:30" s="301" customFormat="1" ht="12.75">
      <c r="A45" s="425">
        <v>2009</v>
      </c>
      <c r="B45" s="385">
        <v>1532</v>
      </c>
      <c r="C45" s="419"/>
      <c r="D45" s="363">
        <v>1468</v>
      </c>
      <c r="E45" s="385">
        <v>660</v>
      </c>
      <c r="F45" s="421">
        <f>E45/B45</f>
        <v>0.4308093994778068</v>
      </c>
      <c r="G45" s="385">
        <v>872</v>
      </c>
      <c r="H45" s="422">
        <f>G45/B45</f>
        <v>0.5691906005221932</v>
      </c>
      <c r="I45" s="419"/>
      <c r="J45" s="385">
        <v>1424</v>
      </c>
      <c r="K45" s="421">
        <f>J45/B45</f>
        <v>0.9295039164490861</v>
      </c>
      <c r="L45" s="385">
        <v>108</v>
      </c>
      <c r="M45" s="422">
        <f>L45/B45</f>
        <v>0.07049608355091384</v>
      </c>
      <c r="N45" s="419"/>
      <c r="O45" s="385">
        <v>1464</v>
      </c>
      <c r="P45" s="421">
        <f>O45/B45</f>
        <v>0.9556135770234987</v>
      </c>
      <c r="Q45" s="385">
        <v>68</v>
      </c>
      <c r="R45" s="424">
        <f>Q45/B45</f>
        <v>0.044386422976501305</v>
      </c>
      <c r="S45" s="347"/>
      <c r="T45" s="303">
        <v>2011</v>
      </c>
      <c r="U45" s="302">
        <v>0.42</v>
      </c>
      <c r="V45" s="302">
        <v>0.53</v>
      </c>
      <c r="X45" s="374">
        <v>2011</v>
      </c>
      <c r="Y45" s="380">
        <v>0.91</v>
      </c>
      <c r="Z45" s="405">
        <v>0.09</v>
      </c>
      <c r="AB45" s="305"/>
      <c r="AC45" s="347"/>
      <c r="AD45" s="347"/>
    </row>
    <row r="46" spans="1:30" s="301" customFormat="1" ht="12.75">
      <c r="A46" s="371">
        <v>2010</v>
      </c>
      <c r="B46" s="393">
        <v>1593</v>
      </c>
      <c r="C46" s="419"/>
      <c r="D46" s="394">
        <v>1518</v>
      </c>
      <c r="E46" s="305">
        <v>694</v>
      </c>
      <c r="F46" s="359">
        <f>E46/B46</f>
        <v>0.43565599497802887</v>
      </c>
      <c r="G46" s="370">
        <v>899</v>
      </c>
      <c r="H46" s="359">
        <f>G46/B46</f>
        <v>0.5643440050219711</v>
      </c>
      <c r="I46" s="419"/>
      <c r="J46" s="370">
        <v>1476</v>
      </c>
      <c r="K46" s="359">
        <f>J46/B46</f>
        <v>0.9265536723163842</v>
      </c>
      <c r="L46" s="370">
        <v>116</v>
      </c>
      <c r="M46" s="359">
        <f>L46/B46</f>
        <v>0.07281858129315756</v>
      </c>
      <c r="N46" s="419"/>
      <c r="O46" s="370">
        <v>1527</v>
      </c>
      <c r="P46" s="359">
        <f>O46/B46</f>
        <v>0.9585687382297552</v>
      </c>
      <c r="Q46" s="370">
        <v>66</v>
      </c>
      <c r="R46" s="360">
        <f>Q46/B46</f>
        <v>0.04143126177024482</v>
      </c>
      <c r="S46" s="347"/>
      <c r="T46" s="303">
        <v>2012</v>
      </c>
      <c r="U46" s="302">
        <v>0.45</v>
      </c>
      <c r="V46" s="302">
        <v>0.55</v>
      </c>
      <c r="X46" s="374">
        <v>2012</v>
      </c>
      <c r="Y46" s="380">
        <v>0.93</v>
      </c>
      <c r="Z46" s="405">
        <v>0.07</v>
      </c>
      <c r="AB46" s="305"/>
      <c r="AC46" s="347"/>
      <c r="AD46" s="347"/>
    </row>
    <row r="47" spans="1:30" s="301" customFormat="1" ht="12.75">
      <c r="A47" s="371"/>
      <c r="B47" s="393"/>
      <c r="C47" s="419"/>
      <c r="D47" s="328"/>
      <c r="E47" s="305"/>
      <c r="F47" s="359"/>
      <c r="G47" s="305"/>
      <c r="H47" s="359"/>
      <c r="I47" s="419"/>
      <c r="J47" s="305"/>
      <c r="K47" s="359"/>
      <c r="L47" s="305"/>
      <c r="M47" s="359"/>
      <c r="N47" s="427"/>
      <c r="O47" s="305"/>
      <c r="P47" s="359"/>
      <c r="Q47" s="305"/>
      <c r="R47" s="360"/>
      <c r="S47" s="347"/>
      <c r="T47" s="303">
        <v>2013</v>
      </c>
      <c r="U47" s="302">
        <v>0.45</v>
      </c>
      <c r="V47" s="302">
        <v>0.55</v>
      </c>
      <c r="X47" s="374">
        <v>2013</v>
      </c>
      <c r="Y47" s="380">
        <v>0.96</v>
      </c>
      <c r="Z47" s="405">
        <v>0.04</v>
      </c>
      <c r="AB47" s="305"/>
      <c r="AC47" s="347"/>
      <c r="AD47" s="347"/>
    </row>
    <row r="48" spans="1:30" s="301" customFormat="1" ht="12.75">
      <c r="A48" s="425">
        <v>2011</v>
      </c>
      <c r="B48" s="426">
        <v>1619</v>
      </c>
      <c r="C48" s="419"/>
      <c r="D48" s="363">
        <v>1544</v>
      </c>
      <c r="E48" s="385">
        <v>679</v>
      </c>
      <c r="F48" s="421">
        <f>E48/D48</f>
        <v>0.43976683937823835</v>
      </c>
      <c r="G48" s="385">
        <v>865</v>
      </c>
      <c r="H48" s="421">
        <f>G48/D48</f>
        <v>0.5602331606217616</v>
      </c>
      <c r="I48" s="419"/>
      <c r="J48" s="385">
        <v>1469</v>
      </c>
      <c r="K48" s="421">
        <v>0.907</v>
      </c>
      <c r="L48" s="385">
        <v>150</v>
      </c>
      <c r="M48" s="421">
        <v>0.092</v>
      </c>
      <c r="N48" s="427"/>
      <c r="O48" s="385">
        <v>1530</v>
      </c>
      <c r="P48" s="421">
        <v>0.898</v>
      </c>
      <c r="Q48" s="385">
        <v>89</v>
      </c>
      <c r="R48" s="422">
        <v>0.0549</v>
      </c>
      <c r="S48" s="347"/>
      <c r="T48" s="303">
        <v>2014</v>
      </c>
      <c r="U48" s="302">
        <v>0.46</v>
      </c>
      <c r="V48" s="302">
        <v>0.54</v>
      </c>
      <c r="X48" s="368">
        <v>2014</v>
      </c>
      <c r="Y48" s="302">
        <v>0.94</v>
      </c>
      <c r="Z48" s="302">
        <v>0.06</v>
      </c>
      <c r="AB48" s="305"/>
      <c r="AC48" s="347"/>
      <c r="AD48" s="347"/>
    </row>
    <row r="49" spans="1:30" s="301" customFormat="1" ht="12.75">
      <c r="A49" s="305">
        <v>2012</v>
      </c>
      <c r="B49" s="393">
        <v>1565</v>
      </c>
      <c r="C49" s="419"/>
      <c r="D49" s="328">
        <v>1519</v>
      </c>
      <c r="E49" s="305">
        <v>710</v>
      </c>
      <c r="F49" s="360">
        <f aca="true" t="shared" si="18" ref="F49:F55">E49/B49</f>
        <v>0.4536741214057508</v>
      </c>
      <c r="G49" s="370">
        <v>855</v>
      </c>
      <c r="H49" s="360">
        <f aca="true" t="shared" si="19" ref="H49:H54">G49/B49</f>
        <v>0.5463258785942492</v>
      </c>
      <c r="I49" s="419"/>
      <c r="J49" s="370">
        <v>1462</v>
      </c>
      <c r="K49" s="359">
        <f aca="true" t="shared" si="20" ref="K49:K55">J49/B49</f>
        <v>0.934185303514377</v>
      </c>
      <c r="L49" s="305">
        <v>103</v>
      </c>
      <c r="M49" s="359">
        <f aca="true" t="shared" si="21" ref="M49:M54">L49/B49</f>
        <v>0.065814696485623</v>
      </c>
      <c r="N49" s="427"/>
      <c r="O49" s="305">
        <v>1507</v>
      </c>
      <c r="P49" s="359">
        <f aca="true" t="shared" si="22" ref="P49:P55">O49/B49</f>
        <v>0.9629392971246007</v>
      </c>
      <c r="Q49" s="305">
        <v>58</v>
      </c>
      <c r="R49" s="360">
        <f aca="true" t="shared" si="23" ref="R49:R54">Q49/B49</f>
        <v>0.03706070287539936</v>
      </c>
      <c r="S49" s="347"/>
      <c r="T49" s="368">
        <v>2015</v>
      </c>
      <c r="U49" s="302">
        <v>0.44</v>
      </c>
      <c r="V49" s="302">
        <v>0.56</v>
      </c>
      <c r="X49" s="244">
        <v>2015</v>
      </c>
      <c r="Y49" s="379">
        <v>0.94</v>
      </c>
      <c r="Z49" s="311">
        <v>6</v>
      </c>
      <c r="AB49" s="305"/>
      <c r="AC49" s="347"/>
      <c r="AD49" s="347"/>
    </row>
    <row r="50" spans="1:26" ht="12" customHeight="1">
      <c r="A50" s="385">
        <v>2013</v>
      </c>
      <c r="B50" s="426">
        <v>1635</v>
      </c>
      <c r="C50" s="419"/>
      <c r="D50" s="363">
        <v>1585</v>
      </c>
      <c r="E50" s="385">
        <v>734</v>
      </c>
      <c r="F50" s="421">
        <f t="shared" si="18"/>
        <v>0.4489296636085627</v>
      </c>
      <c r="G50" s="385">
        <v>901</v>
      </c>
      <c r="H50" s="422">
        <f t="shared" si="19"/>
        <v>0.5510703363914373</v>
      </c>
      <c r="I50" s="419"/>
      <c r="J50" s="423">
        <v>1563</v>
      </c>
      <c r="K50" s="421">
        <f t="shared" si="20"/>
        <v>0.9559633027522936</v>
      </c>
      <c r="L50" s="385">
        <v>72</v>
      </c>
      <c r="M50" s="421">
        <f t="shared" si="21"/>
        <v>0.044036697247706424</v>
      </c>
      <c r="N50" s="427"/>
      <c r="O50" s="385">
        <v>1565</v>
      </c>
      <c r="P50" s="421">
        <f t="shared" si="22"/>
        <v>0.9571865443425076</v>
      </c>
      <c r="Q50" s="385">
        <v>70</v>
      </c>
      <c r="R50" s="422">
        <f t="shared" si="23"/>
        <v>0.04281345565749235</v>
      </c>
      <c r="T50" s="303">
        <v>2016</v>
      </c>
      <c r="U50" s="302">
        <v>0.44</v>
      </c>
      <c r="V50" s="302">
        <v>0.56</v>
      </c>
      <c r="X50" s="244">
        <v>2016</v>
      </c>
      <c r="Y50" s="379">
        <v>0.93</v>
      </c>
      <c r="Z50" s="311">
        <v>7</v>
      </c>
    </row>
    <row r="51" spans="1:26" ht="12" customHeight="1">
      <c r="A51" s="371">
        <v>2014</v>
      </c>
      <c r="B51" s="303">
        <v>1632</v>
      </c>
      <c r="C51" s="419"/>
      <c r="D51" s="328">
        <v>1569</v>
      </c>
      <c r="E51" s="305">
        <v>749</v>
      </c>
      <c r="F51" s="359">
        <f t="shared" si="18"/>
        <v>0.45894607843137253</v>
      </c>
      <c r="G51" s="305">
        <v>883</v>
      </c>
      <c r="H51" s="359">
        <f t="shared" si="19"/>
        <v>0.5410539215686274</v>
      </c>
      <c r="I51" s="419"/>
      <c r="J51" s="305">
        <v>1534</v>
      </c>
      <c r="K51" s="359">
        <f t="shared" si="20"/>
        <v>0.9399509803921569</v>
      </c>
      <c r="L51" s="305">
        <v>98</v>
      </c>
      <c r="M51" s="359">
        <f t="shared" si="21"/>
        <v>0.06004901960784314</v>
      </c>
      <c r="N51" s="427"/>
      <c r="O51" s="305">
        <v>1558</v>
      </c>
      <c r="P51" s="359">
        <f t="shared" si="22"/>
        <v>0.9546568627450981</v>
      </c>
      <c r="Q51" s="305">
        <v>74</v>
      </c>
      <c r="R51" s="360">
        <f t="shared" si="23"/>
        <v>0.04534313725490196</v>
      </c>
      <c r="T51" s="303">
        <v>2017</v>
      </c>
      <c r="U51" s="302">
        <v>0.45</v>
      </c>
      <c r="V51" s="302">
        <v>0.55</v>
      </c>
      <c r="X51" s="244">
        <v>2017</v>
      </c>
      <c r="Y51" s="379">
        <v>0.92</v>
      </c>
      <c r="Z51" s="311">
        <v>8</v>
      </c>
    </row>
    <row r="52" spans="1:26" s="389" customFormat="1" ht="12" customHeight="1">
      <c r="A52" s="425">
        <v>2015</v>
      </c>
      <c r="B52" s="432">
        <v>1583</v>
      </c>
      <c r="C52" s="419"/>
      <c r="D52" s="363">
        <v>1528</v>
      </c>
      <c r="E52" s="385">
        <v>700</v>
      </c>
      <c r="F52" s="421">
        <f t="shared" si="18"/>
        <v>0.4421983575489577</v>
      </c>
      <c r="G52" s="385">
        <v>883</v>
      </c>
      <c r="H52" s="421">
        <f t="shared" si="19"/>
        <v>0.5578016424510424</v>
      </c>
      <c r="I52" s="419"/>
      <c r="J52" s="385">
        <v>1482</v>
      </c>
      <c r="K52" s="421">
        <f t="shared" si="20"/>
        <v>0.936197094125079</v>
      </c>
      <c r="L52" s="385">
        <v>101</v>
      </c>
      <c r="M52" s="421">
        <f t="shared" si="21"/>
        <v>0.06380290587492103</v>
      </c>
      <c r="N52" s="427"/>
      <c r="O52" s="385">
        <v>1522</v>
      </c>
      <c r="P52" s="421">
        <f t="shared" si="22"/>
        <v>0.9614655716993051</v>
      </c>
      <c r="Q52" s="385">
        <v>61</v>
      </c>
      <c r="R52" s="422">
        <f t="shared" si="23"/>
        <v>0.03853442830069488</v>
      </c>
      <c r="S52" s="433"/>
      <c r="T52" s="432">
        <v>2018</v>
      </c>
      <c r="U52" s="434">
        <v>0.44</v>
      </c>
      <c r="V52" s="434">
        <v>0.56</v>
      </c>
      <c r="X52" s="400">
        <v>2018</v>
      </c>
      <c r="Y52" s="497">
        <v>0.92</v>
      </c>
      <c r="Z52" s="433">
        <v>8</v>
      </c>
    </row>
    <row r="53" spans="1:25" s="389" customFormat="1" ht="12" customHeight="1">
      <c r="A53" s="371">
        <v>2016</v>
      </c>
      <c r="B53" s="393">
        <v>1573</v>
      </c>
      <c r="C53" s="427"/>
      <c r="D53" s="328">
        <v>1518</v>
      </c>
      <c r="E53" s="305">
        <v>688</v>
      </c>
      <c r="F53" s="359">
        <f t="shared" si="18"/>
        <v>0.43738080101716464</v>
      </c>
      <c r="G53" s="370">
        <v>885</v>
      </c>
      <c r="H53" s="359">
        <f t="shared" si="19"/>
        <v>0.5626191989828353</v>
      </c>
      <c r="I53" s="419"/>
      <c r="J53" s="305">
        <v>1459</v>
      </c>
      <c r="K53" s="359">
        <f t="shared" si="20"/>
        <v>0.9275270184361093</v>
      </c>
      <c r="L53" s="305">
        <v>114</v>
      </c>
      <c r="M53" s="359">
        <f t="shared" si="21"/>
        <v>0.07247298156389065</v>
      </c>
      <c r="N53" s="451"/>
      <c r="O53" s="305">
        <v>1501</v>
      </c>
      <c r="P53" s="300">
        <f t="shared" si="22"/>
        <v>0.954227590591227</v>
      </c>
      <c r="Q53" s="305">
        <v>72</v>
      </c>
      <c r="R53" s="347">
        <f t="shared" si="23"/>
        <v>0.04577240940877304</v>
      </c>
      <c r="S53" s="433"/>
      <c r="T53" s="432"/>
      <c r="U53" s="434"/>
      <c r="V53" s="434"/>
      <c r="Y53" s="435"/>
    </row>
    <row r="54" spans="1:25" s="301" customFormat="1" ht="12" customHeight="1">
      <c r="A54" s="425">
        <v>2017</v>
      </c>
      <c r="B54" s="426">
        <v>1495</v>
      </c>
      <c r="C54" s="459"/>
      <c r="D54" s="363">
        <v>1434</v>
      </c>
      <c r="E54" s="385">
        <v>667</v>
      </c>
      <c r="F54" s="422">
        <f t="shared" si="18"/>
        <v>0.4461538461538462</v>
      </c>
      <c r="G54" s="423">
        <v>828</v>
      </c>
      <c r="H54" s="421">
        <f t="shared" si="19"/>
        <v>0.5538461538461539</v>
      </c>
      <c r="I54" s="460"/>
      <c r="J54" s="423">
        <v>1381</v>
      </c>
      <c r="K54" s="422">
        <f t="shared" si="20"/>
        <v>0.9237458193979933</v>
      </c>
      <c r="L54" s="423">
        <v>114</v>
      </c>
      <c r="M54" s="421">
        <f t="shared" si="21"/>
        <v>0.07625418060200669</v>
      </c>
      <c r="N54" s="419"/>
      <c r="O54" s="385">
        <v>1408</v>
      </c>
      <c r="P54" s="422">
        <f t="shared" si="22"/>
        <v>0.9418060200668896</v>
      </c>
      <c r="Q54" s="423">
        <v>87</v>
      </c>
      <c r="R54" s="422">
        <f t="shared" si="23"/>
        <v>0.05819397993311037</v>
      </c>
      <c r="S54" s="311"/>
      <c r="T54" s="303"/>
      <c r="U54" s="302"/>
      <c r="V54" s="302"/>
      <c r="Y54" s="375"/>
    </row>
    <row r="55" spans="1:25" s="301" customFormat="1" ht="12" customHeight="1" thickBot="1">
      <c r="A55" s="463">
        <v>2018</v>
      </c>
      <c r="B55" s="464">
        <v>1433</v>
      </c>
      <c r="C55" s="461"/>
      <c r="D55" s="465">
        <v>1387</v>
      </c>
      <c r="E55" s="417">
        <v>625</v>
      </c>
      <c r="F55" s="466">
        <f t="shared" si="18"/>
        <v>0.4361479413817167</v>
      </c>
      <c r="G55" s="467">
        <v>808</v>
      </c>
      <c r="H55" s="468">
        <f>G55/B55</f>
        <v>0.5638520586182834</v>
      </c>
      <c r="I55" s="452"/>
      <c r="J55" s="467">
        <v>1314</v>
      </c>
      <c r="K55" s="466">
        <f t="shared" si="20"/>
        <v>0.9169574319609212</v>
      </c>
      <c r="L55" s="467">
        <v>119</v>
      </c>
      <c r="M55" s="468">
        <f>L55/B55</f>
        <v>0.08304256803907886</v>
      </c>
      <c r="N55" s="462"/>
      <c r="O55" s="417">
        <v>1348</v>
      </c>
      <c r="P55" s="466">
        <f t="shared" si="22"/>
        <v>0.9406838799720866</v>
      </c>
      <c r="Q55" s="467">
        <v>85</v>
      </c>
      <c r="R55" s="466">
        <f>Q55/B55</f>
        <v>0.05931612002791347</v>
      </c>
      <c r="S55" s="311"/>
      <c r="T55" s="303"/>
      <c r="U55" s="302"/>
      <c r="V55" s="302"/>
      <c r="Y55" s="375"/>
    </row>
    <row r="56" spans="1:20" ht="12" customHeight="1" thickTop="1">
      <c r="A56" s="305"/>
      <c r="B56" s="303"/>
      <c r="C56" s="469"/>
      <c r="D56" s="328"/>
      <c r="E56" s="305"/>
      <c r="F56" s="359"/>
      <c r="G56" s="305"/>
      <c r="H56" s="359"/>
      <c r="I56" s="469"/>
      <c r="J56" s="305"/>
      <c r="K56" s="359"/>
      <c r="L56" s="305"/>
      <c r="M56" s="359"/>
      <c r="N56" s="357"/>
      <c r="O56" s="305"/>
      <c r="P56" s="359"/>
      <c r="Q56" s="305"/>
      <c r="R56" s="360"/>
      <c r="T56" s="303"/>
    </row>
    <row r="57" ht="12.75">
      <c r="T57" s="303"/>
    </row>
    <row r="58" ht="12.75">
      <c r="T58">
        <v>0.392857</v>
      </c>
    </row>
    <row r="59" ht="12.75">
      <c r="T59" s="303"/>
    </row>
    <row r="60" spans="19:22" ht="12.75">
      <c r="S60" s="311">
        <v>1547</v>
      </c>
      <c r="T60" s="303">
        <f>68*T58</f>
        <v>26.714276</v>
      </c>
      <c r="V60">
        <v>0.392857</v>
      </c>
    </row>
    <row r="61" spans="19:20" ht="12.75">
      <c r="S61" s="311">
        <v>11</v>
      </c>
      <c r="T61" s="303">
        <f>6*T58</f>
        <v>2.357142</v>
      </c>
    </row>
    <row r="62" ht="12.75">
      <c r="T62" s="303"/>
    </row>
    <row r="63" spans="19:20" ht="12.75">
      <c r="S63" s="311">
        <v>1573.7</v>
      </c>
      <c r="T63" s="303"/>
    </row>
    <row r="64" spans="19:20" ht="12.75">
      <c r="S64" s="311">
        <v>13.4</v>
      </c>
      <c r="T64" s="303"/>
    </row>
    <row r="65" ht="12.75">
      <c r="T65" s="303"/>
    </row>
    <row r="66" spans="19:23" ht="12.75">
      <c r="S66" s="311">
        <v>2013</v>
      </c>
      <c r="T66" s="303">
        <v>1592</v>
      </c>
      <c r="U66" s="429">
        <v>1555</v>
      </c>
      <c r="V66" s="429">
        <f>Q50*V60</f>
        <v>27.49999</v>
      </c>
      <c r="W66" s="430"/>
    </row>
    <row r="67" spans="19:23" ht="12.75">
      <c r="S67" s="311">
        <v>2012</v>
      </c>
      <c r="T67" s="303">
        <v>1530</v>
      </c>
      <c r="U67" s="429">
        <v>1507</v>
      </c>
      <c r="V67" s="429">
        <f>Q49*V60</f>
        <v>22.785706</v>
      </c>
      <c r="W67" s="430"/>
    </row>
    <row r="68" spans="19:23" ht="12.75">
      <c r="S68" s="311">
        <v>2011</v>
      </c>
      <c r="T68" s="303">
        <v>1565</v>
      </c>
      <c r="U68" s="429">
        <v>1530</v>
      </c>
      <c r="V68" s="429">
        <f>Q48*V60</f>
        <v>34.964273</v>
      </c>
      <c r="W68" s="430"/>
    </row>
    <row r="69" spans="19:22" ht="12.75">
      <c r="S69" s="311">
        <v>2015</v>
      </c>
      <c r="T69" s="303">
        <v>1546</v>
      </c>
      <c r="U69" s="429">
        <v>1522</v>
      </c>
      <c r="V69" s="429">
        <f>Q53*V60</f>
        <v>28.285704000000003</v>
      </c>
    </row>
    <row r="70" spans="19:22" ht="12.75">
      <c r="S70" s="311">
        <v>2016</v>
      </c>
      <c r="T70" s="303">
        <v>1529</v>
      </c>
      <c r="U70" s="446">
        <v>1501</v>
      </c>
      <c r="V70" s="446">
        <f>Q53*V60</f>
        <v>28.285704000000003</v>
      </c>
    </row>
    <row r="71" spans="19:22" ht="12.75">
      <c r="S71" s="311">
        <v>2017</v>
      </c>
      <c r="T71" s="303"/>
      <c r="U71" s="446"/>
      <c r="V71" s="446"/>
    </row>
    <row r="72" ht="12.75">
      <c r="T72" s="303"/>
    </row>
    <row r="73" ht="12.75">
      <c r="T73" s="303"/>
    </row>
    <row r="77" ht="12.75">
      <c r="Q77" s="436"/>
    </row>
    <row r="90" spans="6:12" ht="12.75">
      <c r="F90" s="248"/>
      <c r="G90" s="248"/>
      <c r="H90" s="248"/>
      <c r="I90" s="248"/>
      <c r="J90" s="248"/>
      <c r="L90" s="248"/>
    </row>
    <row r="91" spans="6:12" ht="12.75">
      <c r="F91" s="248"/>
      <c r="G91" s="248"/>
      <c r="H91" s="248"/>
      <c r="I91" s="248"/>
      <c r="J91" s="248"/>
      <c r="L91" s="248"/>
    </row>
    <row r="92" spans="6:12" ht="12.75">
      <c r="F92" s="248"/>
      <c r="G92" s="248"/>
      <c r="H92" s="248"/>
      <c r="I92" s="248"/>
      <c r="J92" s="248"/>
      <c r="L92" s="248"/>
    </row>
    <row r="93" spans="6:12" ht="12.75">
      <c r="F93" s="248"/>
      <c r="G93" s="248"/>
      <c r="H93" s="248"/>
      <c r="I93" s="248"/>
      <c r="J93" s="248"/>
      <c r="L93" s="248"/>
    </row>
    <row r="94" spans="6:12" ht="12.75">
      <c r="F94" s="248"/>
      <c r="G94" s="248"/>
      <c r="H94" s="248"/>
      <c r="I94" s="248"/>
      <c r="J94" s="248"/>
      <c r="L94" s="248"/>
    </row>
    <row r="95" spans="6:12" ht="12.75">
      <c r="F95" s="248"/>
      <c r="G95" s="248"/>
      <c r="H95" s="248"/>
      <c r="I95" s="248"/>
      <c r="J95" s="248"/>
      <c r="L95" s="248"/>
    </row>
    <row r="96" spans="6:12" ht="12.75">
      <c r="F96" s="248"/>
      <c r="G96" s="248"/>
      <c r="H96" s="248"/>
      <c r="I96" s="248"/>
      <c r="J96" s="248"/>
      <c r="L96" s="248"/>
    </row>
    <row r="97" spans="6:12" ht="12.75">
      <c r="F97" s="248"/>
      <c r="G97" s="248"/>
      <c r="H97" s="248"/>
      <c r="I97" s="248"/>
      <c r="J97" s="248"/>
      <c r="L97" s="248"/>
    </row>
    <row r="98" spans="6:12" ht="12.75">
      <c r="F98" s="248"/>
      <c r="G98" s="248"/>
      <c r="H98" s="248"/>
      <c r="I98" s="248"/>
      <c r="J98" s="248"/>
      <c r="L98" s="248"/>
    </row>
    <row r="99" spans="6:12" ht="12.75">
      <c r="F99" s="248"/>
      <c r="G99" s="248"/>
      <c r="H99" s="248"/>
      <c r="I99" s="248"/>
      <c r="J99" s="248"/>
      <c r="L99" s="248"/>
    </row>
    <row r="100" spans="6:12" ht="12.75">
      <c r="F100" s="248"/>
      <c r="G100" s="248"/>
      <c r="H100" s="248"/>
      <c r="I100" s="248"/>
      <c r="J100" s="248"/>
      <c r="L100" s="248"/>
    </row>
    <row r="101" spans="6:12" ht="12.75">
      <c r="F101" s="248"/>
      <c r="G101" s="248"/>
      <c r="H101" s="248"/>
      <c r="I101" s="248"/>
      <c r="J101" s="248"/>
      <c r="L101" s="248"/>
    </row>
    <row r="102" spans="6:12" ht="12.75">
      <c r="F102" s="248"/>
      <c r="G102" s="248"/>
      <c r="H102" s="248"/>
      <c r="I102" s="248"/>
      <c r="J102" s="248"/>
      <c r="L102" s="248"/>
    </row>
    <row r="103" spans="6:12" ht="12.75">
      <c r="F103" s="248"/>
      <c r="G103" s="248"/>
      <c r="H103" s="248"/>
      <c r="I103" s="248"/>
      <c r="J103" s="248"/>
      <c r="L103" s="248"/>
    </row>
    <row r="104" spans="6:12" ht="12.75">
      <c r="F104" s="248"/>
      <c r="G104" s="248"/>
      <c r="H104" s="248"/>
      <c r="I104" s="248"/>
      <c r="J104" s="248"/>
      <c r="L104" s="248"/>
    </row>
    <row r="105" spans="6:12" ht="12.75">
      <c r="F105" s="248"/>
      <c r="G105" s="248"/>
      <c r="H105" s="248"/>
      <c r="I105" s="248"/>
      <c r="J105" s="248"/>
      <c r="L105" s="248"/>
    </row>
    <row r="106" spans="6:12" ht="12.75">
      <c r="F106" s="248"/>
      <c r="G106" s="248"/>
      <c r="H106" s="248"/>
      <c r="I106" s="248"/>
      <c r="J106" s="248"/>
      <c r="L106" s="248"/>
    </row>
    <row r="107" spans="6:12" ht="12.75">
      <c r="F107" s="248"/>
      <c r="G107" s="248"/>
      <c r="H107" s="248"/>
      <c r="I107" s="248"/>
      <c r="J107" s="248"/>
      <c r="L107" s="248"/>
    </row>
    <row r="108" spans="6:12" ht="12.75">
      <c r="F108" s="248"/>
      <c r="G108" s="248"/>
      <c r="H108" s="248"/>
      <c r="I108" s="248"/>
      <c r="J108" s="248"/>
      <c r="L108" s="248"/>
    </row>
    <row r="109" spans="6:12" ht="12.75">
      <c r="F109" s="248"/>
      <c r="G109" s="248"/>
      <c r="H109" s="248"/>
      <c r="I109" s="248"/>
      <c r="J109" s="248"/>
      <c r="L109" s="248"/>
    </row>
    <row r="110" spans="6:12" ht="12.75">
      <c r="F110" s="248"/>
      <c r="G110" s="248"/>
      <c r="H110" s="248"/>
      <c r="I110" s="248"/>
      <c r="J110" s="248"/>
      <c r="L110" s="248"/>
    </row>
    <row r="111" spans="6:12" ht="12.75">
      <c r="F111" s="248"/>
      <c r="G111" s="248"/>
      <c r="H111" s="248"/>
      <c r="I111" s="248"/>
      <c r="J111" s="248"/>
      <c r="L111" s="248"/>
    </row>
    <row r="112" spans="6:12" ht="12.75">
      <c r="F112" s="248"/>
      <c r="G112" s="248"/>
      <c r="H112" s="248"/>
      <c r="I112" s="248"/>
      <c r="J112" s="248"/>
      <c r="L112" s="248"/>
    </row>
    <row r="113" spans="6:12" ht="12.75">
      <c r="F113" s="248"/>
      <c r="G113" s="248"/>
      <c r="H113" s="248"/>
      <c r="I113" s="248"/>
      <c r="J113" s="248"/>
      <c r="L113" s="248"/>
    </row>
    <row r="114" spans="6:12" ht="12.75">
      <c r="F114" s="248"/>
      <c r="G114" s="248"/>
      <c r="H114" s="248"/>
      <c r="I114" s="248"/>
      <c r="J114" s="248"/>
      <c r="L114" s="248"/>
    </row>
    <row r="115" spans="6:12" ht="12.75">
      <c r="F115" s="248"/>
      <c r="G115" s="248"/>
      <c r="H115" s="248"/>
      <c r="I115" s="248"/>
      <c r="J115" s="248"/>
      <c r="L115" s="248"/>
    </row>
    <row r="116" spans="6:12" ht="12.75">
      <c r="F116" s="248"/>
      <c r="G116" s="248"/>
      <c r="H116" s="248"/>
      <c r="I116" s="248"/>
      <c r="J116" s="248"/>
      <c r="L116" s="248"/>
    </row>
    <row r="117" spans="6:12" ht="12.75">
      <c r="F117" s="248"/>
      <c r="G117" s="248"/>
      <c r="H117" s="248"/>
      <c r="I117" s="248"/>
      <c r="J117" s="248"/>
      <c r="L117" s="248"/>
    </row>
    <row r="118" spans="6:12" ht="12.75">
      <c r="F118" s="248"/>
      <c r="G118" s="248"/>
      <c r="H118" s="248"/>
      <c r="I118" s="248"/>
      <c r="J118" s="248"/>
      <c r="L118" s="248"/>
    </row>
  </sheetData>
  <sheetProtection/>
  <mergeCells count="11">
    <mergeCell ref="O4:P4"/>
    <mergeCell ref="Q4:R4"/>
    <mergeCell ref="A1:R1"/>
    <mergeCell ref="D3:D5"/>
    <mergeCell ref="E3:H3"/>
    <mergeCell ref="J3:M3"/>
    <mergeCell ref="O3:R3"/>
    <mergeCell ref="E4:F4"/>
    <mergeCell ref="G4:H4"/>
    <mergeCell ref="J4:K4"/>
    <mergeCell ref="L4:M4"/>
  </mergeCells>
  <printOptions/>
  <pageMargins left="0.7" right="0.7" top="0.75" bottom="0.75" header="0.3" footer="0.3"/>
  <pageSetup fitToHeight="2" fitToWidth="2" horizontalDpi="600" verticalDpi="600" orientation="landscape" scale="7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clarkec</dc:creator>
  <cp:keywords/>
  <dc:description/>
  <cp:lastModifiedBy>Ranalli, Carlee K (ranallc)</cp:lastModifiedBy>
  <cp:lastPrinted>2014-01-09T19:51:56Z</cp:lastPrinted>
  <dcterms:created xsi:type="dcterms:W3CDTF">2004-12-09T22:10:45Z</dcterms:created>
  <dcterms:modified xsi:type="dcterms:W3CDTF">2018-09-13T15:00:04Z</dcterms:modified>
  <cp:category/>
  <cp:version/>
  <cp:contentType/>
  <cp:contentStatus/>
</cp:coreProperties>
</file>